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8"/>
  <workbookPr/>
  <mc:AlternateContent xmlns:mc="http://schemas.openxmlformats.org/markup-compatibility/2006">
    <mc:Choice Requires="x15">
      <x15ac:absPath xmlns:x15ac="http://schemas.microsoft.com/office/spreadsheetml/2010/11/ac" url="C:\Users\Admin\Desktop\ลงระบบ\"/>
    </mc:Choice>
  </mc:AlternateContent>
  <xr:revisionPtr revIDLastSave="0" documentId="13_ncr:1_{9480B010-0196-4D36-A5BE-9B663B82667A}" xr6:coauthVersionLast="36" xr6:coauthVersionMax="36" xr10:uidLastSave="{00000000-0000-0000-0000-000000000000}"/>
  <bookViews>
    <workbookView xWindow="0" yWindow="0" windowWidth="28800" windowHeight="12135" tabRatio="838" xr2:uid="{00000000-000D-0000-FFFF-FFFF00000000}"/>
  </bookViews>
  <sheets>
    <sheet name="ปร6" sheetId="27" r:id="rId1"/>
    <sheet name="ปร5(ก)" sheetId="29" r:id="rId2"/>
    <sheet name="ปร5(ข)" sheetId="28" state="hidden" r:id="rId3"/>
    <sheet name="ปร4(พ)" sheetId="26" state="hidden" r:id="rId4"/>
    <sheet name="ปร.4(พ)" sheetId="54" r:id="rId5"/>
    <sheet name="แบบสรุปส่วนงานที่1" sheetId="56" r:id="rId6"/>
    <sheet name="ปร.4 " sheetId="51" r:id="rId7"/>
    <sheet name="ค่าใช้จ่ายพิเศษตามข้อกำหนด" sheetId="55" r:id="rId8"/>
    <sheet name="ปร4.สรุปส่วนงานที่3 " sheetId="53" state="hidden" r:id="rId9"/>
    <sheet name="ปร4.ค่าใช้จ่ายพิเศษ" sheetId="48" state="hidden" r:id="rId10"/>
  </sheets>
  <externalReferences>
    <externalReference r:id="rId11"/>
  </externalReferences>
  <definedNames>
    <definedName name="Budjet" localSheetId="9">#REF!</definedName>
    <definedName name="Budjet" localSheetId="8">#REF!</definedName>
    <definedName name="Budjet">#REF!</definedName>
    <definedName name="FADVANCE">'[1]FactorF-Advance'!$A$2:$D$27</definedName>
    <definedName name="_xlnm.Print_Area" localSheetId="7">ค่าใช้จ่ายพิเศษตามข้อกำหนด!$A$1:$J$31</definedName>
    <definedName name="_xlnm.Print_Area" localSheetId="5">แบบสรุปส่วนงานที่1!$A$1:$I$35</definedName>
    <definedName name="_xlnm.Print_Area" localSheetId="6">'ปร.4 '!$A$1:$K$55</definedName>
    <definedName name="_xlnm.Print_Area" localSheetId="4">'ปร.4(พ)'!$A$1:$F$28</definedName>
    <definedName name="_xlnm.Print_Area" localSheetId="3">'ปร4(พ)'!$A$1:$F$25</definedName>
    <definedName name="_xlnm.Print_Area" localSheetId="9">'ปร4.ค่าใช้จ่ายพิเศษ'!$A$1:$J$37</definedName>
    <definedName name="_xlnm.Print_Area" localSheetId="8">'ปร4.สรุปส่วนงานที่3 '!$A$1:$H$26</definedName>
    <definedName name="_xlnm.Print_Area" localSheetId="1">'ปร5(ก)'!$A$1:$F$30</definedName>
    <definedName name="_xlnm.Print_Area" localSheetId="2">'ปร5(ข)'!$A$1:$F$23</definedName>
    <definedName name="_xlnm.Print_Area" localSheetId="0">ปร6!$A$1:$E$27</definedName>
    <definedName name="_xlnm.Print_Titles" localSheetId="5">แบบสรุปส่วนงานที่1!$1:$10</definedName>
    <definedName name="_xlnm.Print_Titles" localSheetId="6">'ปร.4 '!$1:$10</definedName>
    <definedName name="_xlnm.Print_Titles" localSheetId="3">'ปร4(พ)'!$1:$11</definedName>
    <definedName name="_xlnm.Print_Titles" localSheetId="9">'ปร4.ค่าใช้จ่ายพิเศษ'!$1:$11</definedName>
    <definedName name="_xlnm.Print_Titles" localSheetId="8">'ปร4.สรุปส่วนงานที่3 '!$1:$10</definedName>
    <definedName name="_xlnm.Print_Titles" localSheetId="1">'ปร5(ก)'!$1:$10</definedName>
  </definedNames>
  <calcPr calcId="191029"/>
</workbook>
</file>

<file path=xl/calcChain.xml><?xml version="1.0" encoding="utf-8"?>
<calcChain xmlns="http://schemas.openxmlformats.org/spreadsheetml/2006/main">
  <c r="D29" i="51" l="1"/>
  <c r="D27" i="51"/>
  <c r="D26" i="51"/>
  <c r="D28" i="51" s="1"/>
  <c r="B9" i="54" l="1"/>
  <c r="B8" i="54"/>
  <c r="B6" i="54"/>
  <c r="B5" i="54"/>
  <c r="B4" i="54"/>
  <c r="C20" i="55"/>
  <c r="B8" i="55"/>
  <c r="B7" i="55"/>
  <c r="B5" i="55"/>
  <c r="B4" i="55"/>
  <c r="B3" i="55"/>
  <c r="C18" i="56" a="1"/>
  <c r="C18" i="56" s="1"/>
  <c r="B17" i="56"/>
  <c r="B16" i="56"/>
  <c r="B15" i="56"/>
  <c r="B14" i="56"/>
  <c r="B13" i="56"/>
  <c r="C8" i="51" l="1"/>
  <c r="C7" i="51"/>
  <c r="C5" i="51"/>
  <c r="C4" i="51"/>
  <c r="C3" i="51"/>
  <c r="B8" i="56"/>
  <c r="B7" i="56"/>
  <c r="B5" i="56"/>
  <c r="B4" i="56"/>
  <c r="B3" i="56"/>
  <c r="Q30" i="56"/>
  <c r="P30" i="56"/>
  <c r="O30" i="56"/>
  <c r="R30" i="56" s="1"/>
  <c r="Q20" i="56"/>
  <c r="P20" i="56"/>
  <c r="O20" i="56"/>
  <c r="Q19" i="56"/>
  <c r="P19" i="56"/>
  <c r="O19" i="56"/>
  <c r="B8" i="29"/>
  <c r="B7" i="29"/>
  <c r="B5" i="29"/>
  <c r="B4" i="29"/>
  <c r="B3" i="29"/>
  <c r="B11" i="27"/>
  <c r="O18" i="56" l="1"/>
  <c r="C12" i="29" l="1"/>
  <c r="P18" i="56"/>
  <c r="Q18" i="56" s="1"/>
  <c r="K26" i="55" l="1"/>
  <c r="C19" i="48"/>
  <c r="H19" i="48" s="1"/>
  <c r="G14" i="48"/>
  <c r="H14" i="48"/>
  <c r="G20" i="48"/>
  <c r="H20" i="48"/>
  <c r="E21" i="48"/>
  <c r="G21" i="48" s="1"/>
  <c r="H21" i="48"/>
  <c r="G22" i="48"/>
  <c r="H22" i="48"/>
  <c r="G25" i="48"/>
  <c r="H25" i="48"/>
  <c r="G26" i="48"/>
  <c r="H26" i="48"/>
  <c r="G27" i="48"/>
  <c r="H27" i="48"/>
  <c r="I27" i="48" s="1"/>
  <c r="N20" i="48"/>
  <c r="N22" i="48"/>
  <c r="N23" i="48"/>
  <c r="N24" i="48"/>
  <c r="N28" i="48"/>
  <c r="N29" i="48"/>
  <c r="N30" i="48"/>
  <c r="M31" i="48"/>
  <c r="N31" i="48" s="1"/>
  <c r="B12" i="28"/>
  <c r="K27" i="48"/>
  <c r="K26" i="48"/>
  <c r="K25" i="48"/>
  <c r="K21" i="48"/>
  <c r="K19" i="48"/>
  <c r="K14" i="48"/>
  <c r="I2115" i="48"/>
  <c r="I2113" i="48"/>
  <c r="H2113" i="48"/>
  <c r="I2112" i="48"/>
  <c r="H2112" i="48"/>
  <c r="J2112" i="48" s="1"/>
  <c r="D2108" i="48"/>
  <c r="H2108" i="48" s="1"/>
  <c r="I2108" i="48"/>
  <c r="D2107" i="48"/>
  <c r="I2107" i="48" s="1"/>
  <c r="D2106" i="48"/>
  <c r="H2106" i="48" s="1"/>
  <c r="D2105" i="48"/>
  <c r="I2105" i="48" s="1"/>
  <c r="I2104" i="48"/>
  <c r="H2104" i="48"/>
  <c r="I2103" i="48"/>
  <c r="H2103" i="48"/>
  <c r="J2103" i="48" s="1"/>
  <c r="D2102" i="48"/>
  <c r="I2102" i="48" s="1"/>
  <c r="D2101" i="48"/>
  <c r="I2101" i="48" s="1"/>
  <c r="D2100" i="48"/>
  <c r="H2100" i="48" s="1"/>
  <c r="D2109" i="48"/>
  <c r="I2109" i="48" s="1"/>
  <c r="I2099" i="48"/>
  <c r="H2099" i="48"/>
  <c r="I2098" i="48"/>
  <c r="H2098" i="48"/>
  <c r="I2097" i="48"/>
  <c r="J2097" i="48" s="1"/>
  <c r="H2097" i="48"/>
  <c r="I2096" i="48"/>
  <c r="H2096" i="48"/>
  <c r="I2006" i="48"/>
  <c r="I2005" i="48"/>
  <c r="I2001" i="48"/>
  <c r="H2001" i="48"/>
  <c r="F2006" i="48" s="1"/>
  <c r="H2006" i="48" s="1"/>
  <c r="J2006" i="48" s="1"/>
  <c r="I1989" i="48"/>
  <c r="H1989" i="48"/>
  <c r="I1988" i="48"/>
  <c r="H1988" i="48"/>
  <c r="F1990" i="48" s="1"/>
  <c r="I1987" i="48"/>
  <c r="H1987" i="48"/>
  <c r="I1986" i="48"/>
  <c r="H1986" i="48"/>
  <c r="I1984" i="48"/>
  <c r="H1984" i="48"/>
  <c r="I1983" i="48"/>
  <c r="H1983" i="48"/>
  <c r="I1982" i="48"/>
  <c r="H1982" i="48"/>
  <c r="F1985" i="48" s="1"/>
  <c r="G1985" i="48" s="1"/>
  <c r="I1985" i="48" s="1"/>
  <c r="I1981" i="48"/>
  <c r="H1981" i="48"/>
  <c r="I1980" i="48"/>
  <c r="H1980" i="48"/>
  <c r="I1977" i="48"/>
  <c r="H1977" i="48"/>
  <c r="D1975" i="48"/>
  <c r="H1975" i="48" s="1"/>
  <c r="I1974" i="48"/>
  <c r="H1974" i="48"/>
  <c r="J1974" i="48" s="1"/>
  <c r="I1973" i="48"/>
  <c r="H1973" i="48"/>
  <c r="I1972" i="48"/>
  <c r="H1972" i="48"/>
  <c r="J1972" i="48" s="1"/>
  <c r="I1971" i="48"/>
  <c r="J1971" i="48" s="1"/>
  <c r="H1971" i="48"/>
  <c r="I1970" i="48"/>
  <c r="H1970" i="48"/>
  <c r="I1969" i="48"/>
  <c r="H1969" i="48"/>
  <c r="I1968" i="48"/>
  <c r="H1968" i="48"/>
  <c r="F1978" i="48" s="1"/>
  <c r="I1867" i="48"/>
  <c r="I1865" i="48"/>
  <c r="H1865" i="48"/>
  <c r="F1867" i="48" s="1"/>
  <c r="H1867" i="48" s="1"/>
  <c r="J1867" i="48" s="1"/>
  <c r="I1862" i="48"/>
  <c r="I1860" i="48"/>
  <c r="H1860" i="48"/>
  <c r="F1862" i="48" s="1"/>
  <c r="H1862" i="48" s="1"/>
  <c r="J1862" i="48" s="1"/>
  <c r="I1857" i="48"/>
  <c r="D1855" i="48"/>
  <c r="I1855" i="48" s="1"/>
  <c r="I1854" i="48"/>
  <c r="J1854" i="48" s="1"/>
  <c r="H1854" i="48"/>
  <c r="I1829" i="48"/>
  <c r="I1827" i="48"/>
  <c r="H1827" i="48"/>
  <c r="J1827" i="48" s="1"/>
  <c r="I1826" i="48"/>
  <c r="H1826" i="48"/>
  <c r="I1825" i="48"/>
  <c r="H1825" i="48"/>
  <c r="I1824" i="48"/>
  <c r="H1824" i="48"/>
  <c r="J1824" i="48" s="1"/>
  <c r="I1823" i="48"/>
  <c r="H1823" i="48"/>
  <c r="I1822" i="48"/>
  <c r="I1821" i="48"/>
  <c r="H1821" i="48"/>
  <c r="J1821" i="48" s="1"/>
  <c r="I1820" i="48"/>
  <c r="H1820" i="48"/>
  <c r="I1819" i="48"/>
  <c r="H1819" i="48"/>
  <c r="I1818" i="48"/>
  <c r="H1818" i="48"/>
  <c r="I1771" i="48"/>
  <c r="I1770" i="48"/>
  <c r="H1770" i="48"/>
  <c r="I1769" i="48"/>
  <c r="H1769" i="48"/>
  <c r="F1771" i="48" s="1"/>
  <c r="H1771" i="48" s="1"/>
  <c r="I1768" i="48"/>
  <c r="H1768" i="48"/>
  <c r="J1768" i="48" s="1"/>
  <c r="I1767" i="48"/>
  <c r="H1767" i="48"/>
  <c r="I1766" i="48"/>
  <c r="I1765" i="48"/>
  <c r="H1765" i="48"/>
  <c r="I1764" i="48"/>
  <c r="H1764" i="48"/>
  <c r="I1763" i="48"/>
  <c r="H1763" i="48"/>
  <c r="J1763" i="48" s="1"/>
  <c r="I1762" i="48"/>
  <c r="H1762" i="48"/>
  <c r="I1761" i="48"/>
  <c r="H1761" i="48"/>
  <c r="I1760" i="48"/>
  <c r="H1760" i="48"/>
  <c r="J1760" i="48" s="1"/>
  <c r="I1759" i="48"/>
  <c r="I1758" i="48"/>
  <c r="H1758" i="48"/>
  <c r="I1757" i="48"/>
  <c r="H1757" i="48"/>
  <c r="I1756" i="48"/>
  <c r="H1756" i="48"/>
  <c r="J1756" i="48" s="1"/>
  <c r="I1755" i="48"/>
  <c r="H1755" i="48"/>
  <c r="I1754" i="48"/>
  <c r="H1754" i="48"/>
  <c r="I1753" i="48"/>
  <c r="H1753" i="48"/>
  <c r="I1734" i="48"/>
  <c r="I1733" i="48"/>
  <c r="H1733" i="48"/>
  <c r="J1733" i="48" s="1"/>
  <c r="I1732" i="48"/>
  <c r="H1732" i="48"/>
  <c r="J1732" i="48" s="1"/>
  <c r="D2110" i="48"/>
  <c r="I2110" i="48" s="1"/>
  <c r="H2101" i="48"/>
  <c r="H2105" i="48"/>
  <c r="N27" i="48"/>
  <c r="N25" i="48"/>
  <c r="N26" i="48"/>
  <c r="O2644" i="53"/>
  <c r="P2644" i="53" s="1"/>
  <c r="O2630" i="53"/>
  <c r="P2630" i="53" s="1"/>
  <c r="O2599" i="53"/>
  <c r="O2574" i="53"/>
  <c r="O2583" i="53"/>
  <c r="O2489" i="53"/>
  <c r="C12" i="28"/>
  <c r="E12" i="28" s="1"/>
  <c r="E17" i="28" s="1"/>
  <c r="H17" i="28" s="1"/>
  <c r="I17" i="28" s="1"/>
  <c r="G12" i="28"/>
  <c r="H14" i="53"/>
  <c r="B14" i="53"/>
  <c r="N21" i="48"/>
  <c r="G17" i="28"/>
  <c r="N19" i="48"/>
  <c r="K31" i="48"/>
  <c r="I14" i="53"/>
  <c r="G14" i="26"/>
  <c r="I20" i="53"/>
  <c r="G19" i="26"/>
  <c r="J1986" i="48" l="1"/>
  <c r="I25" i="48"/>
  <c r="J1761" i="48"/>
  <c r="J1820" i="48"/>
  <c r="H2102" i="48"/>
  <c r="J1770" i="48"/>
  <c r="J1977" i="48"/>
  <c r="J1981" i="48"/>
  <c r="J2098" i="48"/>
  <c r="J1754" i="48"/>
  <c r="J1758" i="48"/>
  <c r="J1767" i="48"/>
  <c r="J1826" i="48"/>
  <c r="J1984" i="48"/>
  <c r="J1989" i="48"/>
  <c r="J2105" i="48"/>
  <c r="J2101" i="48"/>
  <c r="J2099" i="48"/>
  <c r="H2107" i="48"/>
  <c r="J2107" i="48" s="1"/>
  <c r="J1970" i="48"/>
  <c r="J1987" i="48"/>
  <c r="H2110" i="48"/>
  <c r="J2110" i="48" s="1"/>
  <c r="F2005" i="48"/>
  <c r="H2005" i="48" s="1"/>
  <c r="J2005" i="48" s="1"/>
  <c r="J1765" i="48"/>
  <c r="J2104" i="48"/>
  <c r="I14" i="48"/>
  <c r="J1762" i="48"/>
  <c r="J1771" i="48"/>
  <c r="I26" i="48"/>
  <c r="J1755" i="48"/>
  <c r="J2001" i="48"/>
  <c r="J1823" i="48"/>
  <c r="J1969" i="48"/>
  <c r="J2096" i="48"/>
  <c r="G1990" i="48"/>
  <c r="I1990" i="48" s="1"/>
  <c r="H1990" i="48"/>
  <c r="G1978" i="48"/>
  <c r="I1978" i="48" s="1"/>
  <c r="H1978" i="48"/>
  <c r="J1978" i="48" s="1"/>
  <c r="J1968" i="48"/>
  <c r="J1769" i="48"/>
  <c r="F1822" i="48"/>
  <c r="H1822" i="48" s="1"/>
  <c r="J1822" i="48" s="1"/>
  <c r="J1860" i="48"/>
  <c r="J1980" i="48"/>
  <c r="J2108" i="48"/>
  <c r="D2111" i="48"/>
  <c r="I2100" i="48"/>
  <c r="J2100" i="48" s="1"/>
  <c r="J1764" i="48"/>
  <c r="J1973" i="48"/>
  <c r="J1988" i="48"/>
  <c r="I22" i="48"/>
  <c r="H1855" i="48"/>
  <c r="J1855" i="48" s="1"/>
  <c r="J1819" i="48"/>
  <c r="I2106" i="48"/>
  <c r="J2106" i="48" s="1"/>
  <c r="J2113" i="48"/>
  <c r="I20" i="48"/>
  <c r="H2109" i="48"/>
  <c r="J2109" i="48" s="1"/>
  <c r="J1753" i="48"/>
  <c r="J1757" i="48"/>
  <c r="J1982" i="48"/>
  <c r="G19" i="48"/>
  <c r="I19" i="48" s="1"/>
  <c r="F1766" i="48"/>
  <c r="H1766" i="48" s="1"/>
  <c r="J1766" i="48" s="1"/>
  <c r="F1829" i="48"/>
  <c r="H1829" i="48" s="1"/>
  <c r="J1829" i="48" s="1"/>
  <c r="J1983" i="48"/>
  <c r="F1979" i="48"/>
  <c r="I21" i="48"/>
  <c r="H31" i="48"/>
  <c r="F14" i="53" s="1"/>
  <c r="J1865" i="48"/>
  <c r="J2102" i="48"/>
  <c r="J1818" i="48"/>
  <c r="H1985" i="48"/>
  <c r="J1985" i="48" s="1"/>
  <c r="F1734" i="48"/>
  <c r="H1734" i="48" s="1"/>
  <c r="J1734" i="48" s="1"/>
  <c r="I1975" i="48"/>
  <c r="J1975" i="48" s="1"/>
  <c r="F1759" i="48"/>
  <c r="H1759" i="48" s="1"/>
  <c r="J1759" i="48" s="1"/>
  <c r="J1825" i="48"/>
  <c r="J1990" i="48" l="1"/>
  <c r="G31" i="48"/>
  <c r="E14" i="53" s="1"/>
  <c r="I2111" i="48"/>
  <c r="H2111" i="48"/>
  <c r="I31" i="48"/>
  <c r="G14" i="53" s="1"/>
  <c r="G20" i="53" s="1"/>
  <c r="F1857" i="48"/>
  <c r="H1857" i="48" s="1"/>
  <c r="J1857" i="48" s="1"/>
  <c r="L31" i="48"/>
  <c r="H1979" i="48"/>
  <c r="G1979" i="48"/>
  <c r="I1979" i="48" s="1"/>
  <c r="J2111" i="48" l="1"/>
  <c r="F2114" i="48"/>
  <c r="J1979" i="48"/>
  <c r="F2115" i="48"/>
  <c r="H2115" i="48" s="1"/>
  <c r="J2115" i="48" s="1"/>
  <c r="E14" i="26"/>
  <c r="E19" i="26" s="1"/>
  <c r="H19" i="26" s="1"/>
  <c r="I19" i="26" s="1"/>
  <c r="J20" i="53"/>
  <c r="K20" i="53" s="1"/>
  <c r="H2114" i="48" l="1"/>
  <c r="G2114" i="48"/>
  <c r="I2114" i="48" s="1"/>
  <c r="J2114" i="48" l="1"/>
  <c r="C16" i="29" l="1"/>
  <c r="C20" i="27" l="1"/>
  <c r="D18" i="5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<sst xmlns="http://schemas.openxmlformats.org/spreadsheetml/2006/main" count="444" uniqueCount="168">
  <si>
    <t>ชื่อโครงการ/งานก่อสร้าง:</t>
  </si>
  <si>
    <t xml:space="preserve">เจ้าของโครงการ         </t>
  </si>
  <si>
    <t xml:space="preserve"> คณะแพทยศาสตร์วชิรพยาบาล มหาวิทยาลัยนวมินทราธิราช</t>
  </si>
  <si>
    <t xml:space="preserve">สถานที่ก่อสร้าง           </t>
  </si>
  <si>
    <t xml:space="preserve"> โรงเรียนพาณิชยการสุโขทัยเดิม</t>
  </si>
  <si>
    <t xml:space="preserve">แบบเลขที่                </t>
  </si>
  <si>
    <t>ISU-62-2-PL001.</t>
  </si>
  <si>
    <t xml:space="preserve">แบบ ปร.4 และ ปร.5   </t>
  </si>
  <si>
    <t>ที่แนบ  มีจำนวน  1 ชุด</t>
  </si>
  <si>
    <t xml:space="preserve">คำนวณราคากลาง                </t>
  </si>
  <si>
    <t>หน่วย : บาท</t>
  </si>
  <si>
    <t>ลำดับ</t>
  </si>
  <si>
    <t>รายละเอียด</t>
  </si>
  <si>
    <t>ค่าก่อสร้าง</t>
  </si>
  <si>
    <t>หมายเหตุ</t>
  </si>
  <si>
    <t>รวม</t>
  </si>
  <si>
    <t>ส่วนงานที่ 1 ค่างานต้นทุน (คำนวณในราคาทุน)</t>
  </si>
  <si>
    <t>ส่วนงานที่ 2. ค่างานครุภัณฑ์ สั่งซื้อ( จัดซื้อ )</t>
  </si>
  <si>
    <t>ส่วนงานที่ 3. ค่าใช้จ่ายพิเศษตามข้อกำหนด</t>
  </si>
  <si>
    <t>สรุป</t>
  </si>
  <si>
    <t>แบบ ปร.5(ก)</t>
  </si>
  <si>
    <t>ค่างานต้นทุน</t>
  </si>
  <si>
    <t>FACTOR</t>
  </si>
  <si>
    <t>F</t>
  </si>
  <si>
    <t xml:space="preserve">รวมราคา </t>
  </si>
  <si>
    <t>เงื่อนไขการใช้ตาราง FACTOR F</t>
  </si>
  <si>
    <t>แบบ ปร.5(ข)</t>
  </si>
  <si>
    <t>แบบสรุปค่าครุภัณฑ์จัดซื้อ</t>
  </si>
  <si>
    <t>มูลต่างาน</t>
  </si>
  <si>
    <t>ภาษีมูลค่าเพิ่ม</t>
  </si>
  <si>
    <t>รวมค่าก่อสร้าง</t>
  </si>
  <si>
    <t>รวมค่างานส่วนที่ 2 ครุภัณฑ์จัดซื้อหรือสั่งซื้อ</t>
  </si>
  <si>
    <t>แบบ ปร.4(พ )</t>
  </si>
  <si>
    <t xml:space="preserve"> แบบแสดงรายการ ปริมาณงาน และราคา  </t>
  </si>
  <si>
    <t>(ค่าใช้จ่ายพิเศษตามข้อกำหนดและค่าใช้จ่ายอื่นที่จำเป็นต้องมี)</t>
  </si>
  <si>
    <t>จำนวน</t>
  </si>
  <si>
    <t>หน่วย</t>
  </si>
  <si>
    <t>ค่าใช้จ่ายรวม  (ค่าก่อสร้าง)</t>
  </si>
  <si>
    <t>งานค่าใช้จ่ายพิเศษตามข้อกำหนดและค่าใช้จ่ายอื่นที่จำเป็นต้องมี</t>
  </si>
  <si>
    <t>งาน</t>
  </si>
  <si>
    <t>รวมราคาส่วนที่ 3 ค่าใช้จ่ายพิเศษตามข้อกำหนด ฯ</t>
  </si>
  <si>
    <t>แบบแสดงรายการ ปริมาณงาน และราคา</t>
  </si>
  <si>
    <t>แบบ ปร.4  แผ่นที่ ...../.....</t>
  </si>
  <si>
    <t>ราคาต่อหน่วย</t>
  </si>
  <si>
    <t>รวมเป็นเงิน( บาท )</t>
  </si>
  <si>
    <t>วัสดุ</t>
  </si>
  <si>
    <t>ค่าแรง</t>
  </si>
  <si>
    <t>รวมค่าวัสดุ</t>
  </si>
  <si>
    <t>รวมค่าแรง</t>
  </si>
  <si>
    <t>กลุ่มงานที่ 1  งานปรับปรุงและก่อสร้าง</t>
  </si>
  <si>
    <t>ตร.ม.</t>
  </si>
  <si>
    <t>ม.</t>
  </si>
  <si>
    <t>เหมา</t>
  </si>
  <si>
    <t>เมตร</t>
  </si>
  <si>
    <t>รายการ</t>
  </si>
  <si>
    <t>รวมทั้งหมด</t>
  </si>
  <si>
    <t>ที่</t>
  </si>
  <si>
    <t>ส่วนงานที่ 3. งานค่าใช้จ่ายพิเศษตามข้อกำหนดและค่าใช้จ่ายอื่นที่จำเป็นต้องมี</t>
  </si>
  <si>
    <t xml:space="preserve"> -ปิดกั้นพื้นที่รอบโครงการ</t>
  </si>
  <si>
    <t xml:space="preserve"> -ตลอดอายุสัญญา</t>
  </si>
  <si>
    <t>ระบบป้องกันฝุ่น</t>
  </si>
  <si>
    <t>ค่าใช้จ่ายในกรณีไม่อนุญาตให้คนงานพักในสถานที่ก่อสร้าง</t>
  </si>
  <si>
    <t>ค่าใช้จ่ายอื่นๆๆ</t>
  </si>
  <si>
    <t>ค่าขนส่งวัสดุก่อสร้าง</t>
  </si>
  <si>
    <t>ค่าประกันภัยโครงการ</t>
  </si>
  <si>
    <t>งานรักษาความปลอดภัย</t>
  </si>
  <si>
    <t>เดือน</t>
  </si>
  <si>
    <t>โครงการปรับปรุงอาคารหอพักแพทย์ พยาบาลและบุคลากรของ คณะแพทยศาสตร์วชิรพยาบาล วชิรพยาบาล ชอยสุโขทัย 10</t>
  </si>
  <si>
    <t>เงินล่วงหน้าจ่าย               0   %</t>
  </si>
  <si>
    <t>ภาษีมูลค่าเพิ่ม                  7   %</t>
  </si>
  <si>
    <t xml:space="preserve"> -ผ้าใบป้องกันฝุ่นระออง</t>
  </si>
  <si>
    <t>ระบบป้องกันอันตรายตามข้อกำหนด</t>
  </si>
  <si>
    <t xml:space="preserve"> เมื่อวันที่  27 เดือน  ธันวาคม พ.ศ.2562</t>
  </si>
  <si>
    <t>จำนวนเงิน</t>
  </si>
  <si>
    <t>ผนังไม้ปิดกั้นพื้นที่</t>
  </si>
  <si>
    <t>สรุปราคาส่วนงานที่ 1 ค่างานต้นทุน (คำนวณในราคาทุน)</t>
  </si>
  <si>
    <t>ส่วนงานที่ 2 ค่างานครุภัณฑ์ สั่งซื้อ( จัดซื้อ )</t>
  </si>
  <si>
    <t>ส่วนงานที่ 3 ค่าใช้จ่ายพิเศษตามข้อกำหนด</t>
  </si>
  <si>
    <t>รวมค่าก่อสร้างทั้งโครงการ</t>
  </si>
  <si>
    <t>สรุปเสนองบประมาณเป็นเงิน</t>
  </si>
  <si>
    <t>ตัวหนังสือ</t>
  </si>
  <si>
    <t>แบบ ปร.6</t>
  </si>
  <si>
    <t>งานโครงสร้างพื้น</t>
  </si>
  <si>
    <t>งานตัดจ้อยซีเล้นโพลียูลิเทน</t>
  </si>
  <si>
    <t>บ่อ</t>
  </si>
  <si>
    <t>งานสถาปัตยกรรม</t>
  </si>
  <si>
    <t>ค่าวัสดุ</t>
  </si>
  <si>
    <t>ชื่อโครงการ/งานก่อสร้าง</t>
  </si>
  <si>
    <t>งานซ่อมแซมพื้นสนามกีฬา KC ยิม</t>
  </si>
  <si>
    <t xml:space="preserve">แบบสรุปราคากลาง </t>
  </si>
  <si>
    <t>มหาวิทยาลัยนวมินทราธิราช</t>
  </si>
  <si>
    <t>คณะพยาบาลศาสตร์เกื้อการุณย์</t>
  </si>
  <si>
    <t>แบบแสดงรายการ ปริมาณงานและราคา</t>
  </si>
  <si>
    <t xml:space="preserve">รวมราคากลุ่มงานที่ 1  งานปรับปรุงและก่อสร้าง </t>
  </si>
  <si>
    <t>รวมราคากลุ่มงานที่ 2 งานครุภัณฑ์จัดจ้างหรือสั่งทำ</t>
  </si>
  <si>
    <t>รวมราคากลุ่มงานที่  3 งานผังบริเวณและสิ่งก่อสร้างอื่น ๆ(งานภูมิทัศน์)</t>
  </si>
  <si>
    <t>ดอกเบี้ยเงินกู้                     6  %</t>
  </si>
  <si>
    <t>แบบ ปร.4</t>
  </si>
  <si>
    <t>1.1.ชนิดและมูลค่าผลิตภัณฑ์ที่ได้ MIT</t>
  </si>
  <si>
    <t>1.2. ชนิดและมูลค่าผลิตภัณฑ์ที่ผลิตในไทยแต่ไม่ได้ MIT</t>
  </si>
  <si>
    <t>1.3.ชนิดและมูลค่า ผลิตภัณฑ์ที่ไม่ใช่ของไทย</t>
  </si>
  <si>
    <t>รวมราคา กลุ่มงานที่ 1 งานปรับปรุงและก่อสร้าง</t>
  </si>
  <si>
    <t>รวมราคา ส่วนงานที่ 1 ค่างานต้นทุน (คำนวณในราคาทุน)</t>
  </si>
  <si>
    <t>การกำหนดราคาค่าวัสดุ</t>
  </si>
  <si>
    <t>การกำหนดราคาค่าแรงงาน</t>
  </si>
  <si>
    <t>1  ตามบัญชีค่าแรงงาน/ดำเนินการสำหรับการถอดแบบคำนวณราคากลางงานก่อสร้าง</t>
  </si>
  <si>
    <t>กรมบัญชีกลาง กระทรวงกลางคลัง ใช้เผยแพร่ ฉบับปรับปรุง เดือน ตุลาคม 2560</t>
  </si>
  <si>
    <t>กรณีมีเผยแพร่หลายจังหวัด ใช้จังหวัดที่ราคาวัสดุรวมค่าขนส่งถึงสถานที่ก่อสร้าง ต่ำสุด</t>
  </si>
  <si>
    <t>2  รายการที่ ข้อ 1 ไม่มีเผยแพร่ ใช้ร้อยละ 30-37 ของราคาวัสดุ</t>
  </si>
  <si>
    <t>รายการที่ ข้อ 1 และ ข้อ 2 ไม่มีเผยแพร่ สืบจากร้านค้าหรือตัวแทนจำหน่ายในท้องที่ส่วนกลางและจังหวัดใกล้เคียง</t>
  </si>
  <si>
    <t>3  รายการที่ ข้อ 1 ไม่มีเผยแพร่ และไม่เป็นไปตาม ข้อ 2 กำหนดตามความเหมาะสม</t>
  </si>
  <si>
    <t>โดยใช้ราคาจากร้านค้าหรือตัวแทนจำหน่าย ที่ราคาวัสดุรวมค่าขนส่งถึงสถานที่ก่อสร้าง ต่ำสุด</t>
  </si>
  <si>
    <t xml:space="preserve">   และสอดคล้องกับลักษณะงาน</t>
  </si>
  <si>
    <t>เมื่อเทียบกับมูลค่าวัสดุก่อสร้างรวมทั้งโครงการ ใช้ราคาต่ำสุดที่ได้จากข้อ 1,2 และ3</t>
  </si>
  <si>
    <t>กลุ่มงานที่  1 งานปรับปรุงก่อสร้าง</t>
  </si>
  <si>
    <t>งานรื้อถอน</t>
  </si>
  <si>
    <t>-</t>
  </si>
  <si>
    <t>รวมราคา งานรื้อถอน</t>
  </si>
  <si>
    <t>รวมราคา งานโครงสร้างพื้น</t>
  </si>
  <si>
    <t>รื้อถอนอุปกรณ์กิจกรรมทั้งหมด (กองเก็บ-รอติดตั้งกลับ)</t>
  </si>
  <si>
    <t>รื้อถอนพื้นสนามเดิม (พื้นปูน+eproxy)</t>
  </si>
  <si>
    <t>ราคาต่อหน่วย (บาท)</t>
  </si>
  <si>
    <t xml:space="preserve"> และค่าแรงงาน</t>
  </si>
  <si>
    <t>เหล็กเสริม</t>
  </si>
  <si>
    <t>กก.</t>
  </si>
  <si>
    <t>ลวดผูกเหล็ก (30 กก./เหล็กเส้น 1,000 กก.)</t>
  </si>
  <si>
    <t>ไม้แบบสำหรับโครงสร้างพื้น</t>
  </si>
  <si>
    <t>ค่าแรงแบบหล่อคอนกรีต (100%)</t>
  </si>
  <si>
    <t>ไม้คร่าวยึดไม้แบบ 30% ของไม้แบบ</t>
  </si>
  <si>
    <t>ลบ.ฟ.</t>
  </si>
  <si>
    <t>ตะปู 25 % ของไม้แบบ</t>
  </si>
  <si>
    <t>ลบ.ม.</t>
  </si>
  <si>
    <t>ปรับระดับพร้อมขัดผิวมัน</t>
  </si>
  <si>
    <t>งานทำพื้นพียู หนาไม่น้อยกว่า 6 มม. ด้วยวัสดุ PU SPORT</t>
  </si>
  <si>
    <t>รวมราคา งานสถาปัตยกรรม</t>
  </si>
  <si>
    <t>งานระบบระบายน้ำโดยรอบสนาม</t>
  </si>
  <si>
    <t>รวมราคา งานระบบระบายน้ำโดยรอบสนาม</t>
  </si>
  <si>
    <t>งานซ่อมแซมพื้นสนามกีฬา</t>
  </si>
  <si>
    <t>รวมราคา งานซ่อมแซมพื้นสนามกีฬา</t>
  </si>
  <si>
    <t>รวมค่าใช้จ่ายพิเศษ (บาท)</t>
  </si>
  <si>
    <t>งานเตรียมงาน</t>
  </si>
  <si>
    <t>ตามข้อบังคับ</t>
  </si>
  <si>
    <t>ตลอดอายุสัญญา</t>
  </si>
  <si>
    <t>ปิดกั้นพื้นที่รอบโครงการ</t>
  </si>
  <si>
    <t>คำนวนจากคนงานที่ต้องใช้  20-25 คน/วัน</t>
  </si>
  <si>
    <t>รถ 1 คันบรรทุกได้ 25 คน</t>
  </si>
  <si>
    <t>ระยะเวลา 60 วัน</t>
  </si>
  <si>
    <t>เที่ยว</t>
  </si>
  <si>
    <t>รวมราคา ส่วนงานที่ 3 ค่าใช้จ่ายพิเศษตามข้อกำหนด</t>
  </si>
  <si>
    <t xml:space="preserve">ค่าใช้จ่ายพิเศษรวม   </t>
  </si>
  <si>
    <t>เงินประกันผลงานหัก       5   %</t>
  </si>
  <si>
    <t>ทรายหยาบรองพื้น</t>
  </si>
  <si>
    <t>งานไม้แบบหล่อคอนกรีต คิด 80% (พื้นชั้นเดียว)</t>
  </si>
  <si>
    <t>รื้อรางระบายน้ำเดิม เคลียพื้นที่ขุดและปรับระดับบริเวณรอบๆ สนาม เตรียมทำรางระบายน้ำ</t>
  </si>
  <si>
    <t xml:space="preserve">งานตีเส้นสนาม </t>
  </si>
  <si>
    <t>(ทำเสนอเป็น Shop drawing ขออนุมัติภายหลัง)</t>
  </si>
  <si>
    <t>เมื่อวันที่             เดือน กุมภาพันธ์ พ.ศ.2565</t>
  </si>
  <si>
    <t>รั้วชั่วคราว</t>
  </si>
  <si>
    <t>ตามสำนักงานนโยบายและยุทธศาสตร์การค้า กระทรวงพาณิชย์ เผยแพร่ เดือน กุมภาพันธ์ พ.ศ. 2566</t>
  </si>
  <si>
    <t>รายการที่ข้อ1 ไม่มีเผยแพร่ ใช้ราคาวัสดุตามสำนักงานพาณิชย์จังหวัดใกล้เคียง เผยแพร่ เดือน กุมภาพันธ์ พ.ศ. 2566</t>
  </si>
  <si>
    <t>วัสดุก่อสร้างรายการใดมีเป็นจำนวนมาก พิจารณาจากมูลค่ารายการนั้น มีค่าตั้งแต่ร้อยละ 10 ขึ้นไป</t>
  </si>
  <si>
    <t>ตระแกรงเหล็กรางระบายน้ำ ชุบกัลวาไนซ์ หนา 3 มม.  ขนาด 30x100 ซม. พ่นดำ</t>
  </si>
  <si>
    <t>งานเชื่อมต่อท่อระบายน้ำทิ้ง มายังบ่อพักน้ำ</t>
  </si>
  <si>
    <t>รางระบายน้ำคอนกรีตสำเร็จรูป รูปตัวยู U แบบมีบ่า ขนาด 30x200x30 ซม  (กxยxล).</t>
  </si>
  <si>
    <t>งานวางระบบบ่อพักน้ำคอนกรีตเสริมเหล็ก พร้อม ฝาบ่อ 65x65x65 ซม  (กxยxล).</t>
  </si>
  <si>
    <t>คอนกรีตโครงสร้าง(fc' cylinder =240 ksc.)</t>
  </si>
  <si>
    <t xml:space="preserve">งานซ่อมพื้นแตกร้าว โดยการเปิดผิวพื้นและซ่อมด้วยคอนกรีต </t>
  </si>
  <si>
    <t>wiremesh ไวร์เมช  9 @20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</si>
</sst>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_-;\-* #,##0_-;_-* &quot;-&quot;??_-;_-@_-"/>
    <numFmt numFmtId="168" formatCode="_(* #,##0_);_(* \(#,##0\);_(* &quot;-&quot;??_);_(@_)"/>
    <numFmt numFmtId="169" formatCode="_-* #,##0.0000_-;\-* #,##0.0000_-;_-* &quot;-&quot;??_-;_-@_-"/>
    <numFmt numFmtId="170" formatCode="_-* #,##0.00\ _D_M_-;\-* #,##0.00\ _D_M_-;_-* &quot;-&quot;??\ _D_M_-;_-@_-"/>
    <numFmt numFmtId="171" formatCode="#,##0.0000"/>
    <numFmt numFmtId="172" formatCode="&quot; &quot;#,##0.00&quot; &quot;;&quot;-&quot;#,##0.00&quot; &quot;;&quot; -&quot;00&quot; &quot;;&quot; &quot;@&quot; &quot;"/>
    <numFmt numFmtId="173" formatCode="\t&quot;฿&quot;#,##0.00_);[Red]\(\t&quot;฿&quot;#,##0.00\)"/>
    <numFmt numFmtId="174" formatCode="_(* #,##0.00_);_(* \(#,##0.00\);_(* \-??_);_(@_)"/>
    <numFmt numFmtId="175" formatCode="_-* #,##0.00_-;\-* #,##0.00_-;_-* \-??_-;_-@_-"/>
    <numFmt numFmtId="176" formatCode="_(* #,##0.0000_);_(* \(#,##0.0000\);_(* &quot;-&quot;??_);_(@_)"/>
    <numFmt numFmtId="177" formatCode="_-* #,##0.0_-;\-* #,##0.0_-;_-* &quot;-&quot;??_-;_-@_-"/>
  </numFmts>
  <fonts count="57">
    <font>
      <sz val="10"/>
      <name val="Arial"/>
      <charset val="22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Cordia New"/>
      <family val="2"/>
    </font>
    <font>
      <sz val="10"/>
      <name val="Arial"/>
      <family val="2"/>
    </font>
    <font>
      <sz val="14"/>
      <name val="Angsana New"/>
      <family val="1"/>
    </font>
    <font>
      <sz val="14"/>
      <name val="CordiaUPC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sz val="14"/>
      <name val="JasmineUPC"/>
      <family val="1"/>
    </font>
    <font>
      <b/>
      <sz val="16"/>
      <name val="Cordia New"/>
      <family val="2"/>
    </font>
    <font>
      <sz val="10"/>
      <color rgb="FF000000"/>
      <name val="Arial"/>
      <family val="2"/>
    </font>
    <font>
      <sz val="16"/>
      <name val="Cordia New"/>
      <family val="2"/>
    </font>
    <font>
      <b/>
      <sz val="14"/>
      <name val="Cordia New"/>
      <family val="2"/>
    </font>
    <font>
      <b/>
      <sz val="18"/>
      <name val="Cordia New"/>
      <family val="2"/>
    </font>
    <font>
      <sz val="16"/>
      <color rgb="FFFF0000"/>
      <name val="Cordia New"/>
      <family val="2"/>
    </font>
    <font>
      <b/>
      <sz val="16"/>
      <color theme="1"/>
      <name val="Cordia New"/>
      <family val="2"/>
    </font>
    <font>
      <b/>
      <sz val="16"/>
      <color rgb="FF0070C0"/>
      <name val="Cordia New"/>
      <family val="2"/>
    </font>
    <font>
      <sz val="11"/>
      <name val="Calibri"/>
      <family val="2"/>
      <scheme val="minor"/>
    </font>
    <font>
      <sz val="11"/>
      <color indexed="8"/>
      <name val="Tahoma"/>
      <family val="2"/>
      <charset val="222"/>
    </font>
    <font>
      <sz val="11"/>
      <color indexed="8"/>
      <name val="Microsoft YaHei"/>
      <family val="2"/>
      <charset val="222"/>
    </font>
    <font>
      <sz val="14"/>
      <name val="AngsanaUPC"/>
      <family val="1"/>
    </font>
    <font>
      <sz val="16"/>
      <name val="AngsanaUPC"/>
      <family val="1"/>
    </font>
    <font>
      <sz val="10"/>
      <name val="Courier New"/>
      <family val="3"/>
      <charset val="222"/>
    </font>
    <font>
      <sz val="12"/>
      <color theme="1"/>
      <name val="Angsana New"/>
      <family val="2"/>
      <charset val="222"/>
    </font>
    <font>
      <b/>
      <sz val="13"/>
      <name val="Cordia New"/>
      <family val="2"/>
    </font>
    <font>
      <b/>
      <sz val="18"/>
      <color rgb="FFFF0000"/>
      <name val="Cordia New"/>
      <family val="2"/>
    </font>
    <font>
      <sz val="18"/>
      <color rgb="FF0070C0"/>
      <name val="Cordia New"/>
      <family val="2"/>
    </font>
    <font>
      <b/>
      <sz val="18"/>
      <color rgb="FF0070C0"/>
      <name val="Cordia New"/>
      <family val="2"/>
    </font>
    <font>
      <b/>
      <sz val="16"/>
      <name val="AngsanaUPC"/>
      <family val="1"/>
    </font>
    <font>
      <b/>
      <u/>
      <sz val="16"/>
      <name val="AngsanaUPC"/>
      <family val="1"/>
    </font>
    <font>
      <sz val="16"/>
      <color rgb="FFFF0000"/>
      <name val="AngsanaUPC"/>
      <family val="1"/>
    </font>
    <font>
      <b/>
      <sz val="16"/>
      <color rgb="FF7030A0"/>
      <name val="AngsanaUPC"/>
      <family val="1"/>
    </font>
    <font>
      <b/>
      <sz val="16"/>
      <color rgb="FFFF0000"/>
      <name val="AngsanaUPC"/>
      <family val="1"/>
    </font>
    <font>
      <b/>
      <sz val="14"/>
      <name val="AngsanaUPC"/>
      <family val="1"/>
    </font>
    <font>
      <b/>
      <sz val="18"/>
      <name val="AngsanaUPC"/>
      <family val="1"/>
    </font>
    <font>
      <b/>
      <sz val="15"/>
      <name val="AngsanaUPC"/>
      <family val="1"/>
    </font>
    <font>
      <sz val="15"/>
      <name val="AngsanaUPC"/>
      <family val="1"/>
    </font>
    <font>
      <sz val="16"/>
      <color theme="4"/>
      <name val="AngsanaUPC"/>
      <family val="1"/>
    </font>
    <font>
      <b/>
      <sz val="16"/>
      <color theme="1"/>
      <name val="AngsanaUPC"/>
      <family val="1"/>
    </font>
    <font>
      <b/>
      <sz val="16"/>
      <color theme="4"/>
      <name val="AngsanaUPC"/>
      <family val="1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</borders>
  <cellStyleXfs count="339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7" borderId="18" applyNumberFormat="0" applyAlignment="0" applyProtection="0"/>
    <xf numFmtId="0" fontId="12" fillId="28" borderId="19" applyNumberFormat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29" borderId="0" applyNumberFormat="0" applyBorder="0" applyAlignment="0" applyProtection="0"/>
    <xf numFmtId="0" fontId="15" fillId="0" borderId="20" applyNumberFormat="0" applyFill="0" applyAlignment="0" applyProtection="0"/>
    <xf numFmtId="0" fontId="16" fillId="0" borderId="21" applyNumberFormat="0" applyFill="0" applyAlignment="0" applyProtection="0"/>
    <xf numFmtId="0" fontId="17" fillId="0" borderId="22" applyNumberFormat="0" applyFill="0" applyAlignment="0" applyProtection="0"/>
    <xf numFmtId="0" fontId="17" fillId="0" borderId="0" applyNumberFormat="0" applyFill="0" applyBorder="0" applyAlignment="0" applyProtection="0"/>
    <xf numFmtId="0" fontId="18" fillId="30" borderId="18" applyNumberFormat="0" applyAlignment="0" applyProtection="0"/>
    <xf numFmtId="0" fontId="19" fillId="0" borderId="23" applyNumberFormat="0" applyFill="0" applyAlignment="0" applyProtection="0"/>
    <xf numFmtId="0" fontId="20" fillId="31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7" fillId="0" borderId="0"/>
    <xf numFmtId="0" fontId="8" fillId="32" borderId="24" applyNumberFormat="0" applyFont="0" applyAlignment="0" applyProtection="0"/>
    <xf numFmtId="0" fontId="21" fillId="27" borderId="25" applyNumberFormat="0" applyAlignment="0" applyProtection="0"/>
    <xf numFmtId="9" fontId="5" fillId="0" borderId="0" applyFont="0" applyFill="0" applyBorder="0" applyAlignment="0" applyProtection="0"/>
    <xf numFmtId="0" fontId="5" fillId="0" borderId="0"/>
    <xf numFmtId="0" fontId="22" fillId="0" borderId="0" applyNumberFormat="0" applyFill="0" applyBorder="0" applyAlignment="0" applyProtection="0"/>
    <xf numFmtId="0" fontId="23" fillId="0" borderId="26" applyNumberFormat="0" applyFill="0" applyAlignment="0" applyProtection="0"/>
    <xf numFmtId="0" fontId="2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2" fillId="0" borderId="0"/>
    <xf numFmtId="166" fontId="2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25" fillId="0" borderId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27" fillId="0" borderId="0" applyFont="0" applyFill="0" applyBorder="0" applyAlignment="0" applyProtection="0"/>
    <xf numFmtId="0" fontId="1" fillId="0" borderId="0"/>
    <xf numFmtId="0" fontId="35" fillId="0" borderId="0"/>
    <xf numFmtId="0" fontId="35" fillId="0" borderId="0"/>
    <xf numFmtId="175" fontId="36" fillId="0" borderId="0" applyFill="0" applyBorder="0" applyAlignment="0" applyProtection="0"/>
    <xf numFmtId="173" fontId="4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6" fillId="0" borderId="0" applyFill="0" applyBorder="0" applyAlignment="0" applyProtection="0"/>
    <xf numFmtId="174" fontId="37" fillId="0" borderId="0" applyFill="0" applyBorder="0" applyAlignment="0" applyProtection="0"/>
    <xf numFmtId="175" fontId="36" fillId="0" borderId="0" applyFill="0" applyBorder="0" applyAlignment="0" applyProtection="0"/>
    <xf numFmtId="175" fontId="36" fillId="0" borderId="0" applyFill="0" applyBorder="0" applyAlignment="0" applyProtection="0"/>
    <xf numFmtId="43" fontId="8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0" fontId="3" fillId="0" borderId="0"/>
    <xf numFmtId="0" fontId="8" fillId="0" borderId="0"/>
    <xf numFmtId="0" fontId="35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40" fillId="0" borderId="0"/>
    <xf numFmtId="0" fontId="8" fillId="0" borderId="0"/>
    <xf numFmtId="0" fontId="8" fillId="0" borderId="0"/>
    <xf numFmtId="0" fontId="35" fillId="0" borderId="0"/>
    <xf numFmtId="0" fontId="4" fillId="0" borderId="0"/>
    <xf numFmtId="0" fontId="37" fillId="0" borderId="0"/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9" fontId="39" fillId="0" borderId="0" applyFill="0" applyBorder="0" applyAlignment="0" applyProtection="0"/>
    <xf numFmtId="9" fontId="36" fillId="0" borderId="0" applyFill="0" applyBorder="0" applyAlignment="0" applyProtection="0"/>
    <xf numFmtId="175" fontId="35" fillId="0" borderId="0" applyFill="0" applyBorder="0" applyAlignment="0" applyProtection="0"/>
    <xf numFmtId="0" fontId="38" fillId="0" borderId="0"/>
    <xf numFmtId="0" fontId="35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558">
    <xf numFmtId="0" fontId="0" fillId="0" borderId="0" xfId="0"/>
    <xf numFmtId="166" fontId="28" fillId="0" borderId="5" xfId="66" applyFont="1" applyFill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43" fontId="26" fillId="0" borderId="0" xfId="87" applyNumberFormat="1" applyFont="1" applyFill="1" applyAlignment="1"/>
    <xf numFmtId="43" fontId="26" fillId="0" borderId="0" xfId="87" applyNumberFormat="1" applyFont="1" applyFill="1" applyAlignment="1">
      <alignment horizontal="center"/>
    </xf>
    <xf numFmtId="43" fontId="26" fillId="0" borderId="0" xfId="87" applyNumberFormat="1" applyFont="1" applyFill="1" applyAlignment="1">
      <alignment horizontal="right"/>
    </xf>
    <xf numFmtId="0" fontId="26" fillId="0" borderId="0" xfId="0" applyFont="1"/>
    <xf numFmtId="0" fontId="4" fillId="0" borderId="0" xfId="0" applyFont="1"/>
    <xf numFmtId="43" fontId="26" fillId="0" borderId="0" xfId="87" applyNumberFormat="1" applyFont="1" applyFill="1" applyBorder="1" applyAlignment="1"/>
    <xf numFmtId="43" fontId="26" fillId="0" borderId="0" xfId="87" applyNumberFormat="1" applyFont="1" applyFill="1" applyBorder="1" applyAlignment="1">
      <alignment horizontal="center"/>
    </xf>
    <xf numFmtId="0" fontId="29" fillId="0" borderId="0" xfId="0" applyFont="1"/>
    <xf numFmtId="43" fontId="26" fillId="0" borderId="0" xfId="87" applyNumberFormat="1" applyFont="1" applyFill="1" applyAlignment="1">
      <alignment horizontal="left"/>
    </xf>
    <xf numFmtId="0" fontId="26" fillId="0" borderId="0" xfId="0" applyFont="1" applyAlignment="1">
      <alignment horizontal="left"/>
    </xf>
    <xf numFmtId="43" fontId="26" fillId="0" borderId="0" xfId="87" applyNumberFormat="1" applyFont="1" applyFill="1" applyBorder="1" applyAlignment="1">
      <alignment horizontal="left"/>
    </xf>
    <xf numFmtId="43" fontId="26" fillId="0" borderId="0" xfId="87" applyNumberFormat="1" applyFont="1" applyFill="1" applyBorder="1" applyAlignment="1">
      <alignment horizontal="right"/>
    </xf>
    <xf numFmtId="0" fontId="30" fillId="0" borderId="0" xfId="0" applyFont="1" applyAlignment="1">
      <alignment horizontal="left"/>
    </xf>
    <xf numFmtId="0" fontId="30" fillId="0" borderId="10" xfId="0" applyFont="1" applyBorder="1" applyAlignment="1">
      <alignment horizontal="left"/>
    </xf>
    <xf numFmtId="43" fontId="29" fillId="0" borderId="0" xfId="87" applyNumberFormat="1" applyFont="1" applyFill="1" applyAlignment="1"/>
    <xf numFmtId="3" fontId="29" fillId="0" borderId="0" xfId="0" applyNumberFormat="1" applyFont="1" applyAlignment="1">
      <alignment horizontal="center"/>
    </xf>
    <xf numFmtId="43" fontId="29" fillId="0" borderId="0" xfId="87" applyNumberFormat="1" applyFont="1" applyFill="1" applyAlignment="1">
      <alignment horizontal="right"/>
    </xf>
    <xf numFmtId="0" fontId="29" fillId="0" borderId="0" xfId="0" applyFont="1" applyAlignment="1">
      <alignment horizontal="center"/>
    </xf>
    <xf numFmtId="0" fontId="28" fillId="0" borderId="0" xfId="0" applyFont="1"/>
    <xf numFmtId="0" fontId="28" fillId="33" borderId="0" xfId="67" applyFont="1" applyFill="1"/>
    <xf numFmtId="43" fontId="26" fillId="0" borderId="1" xfId="79" applyFont="1" applyFill="1" applyBorder="1" applyAlignment="1"/>
    <xf numFmtId="0" fontId="28" fillId="0" borderId="0" xfId="67" applyFont="1"/>
    <xf numFmtId="0" fontId="26" fillId="33" borderId="0" xfId="0" applyFont="1" applyFill="1"/>
    <xf numFmtId="43" fontId="28" fillId="0" borderId="0" xfId="87" applyNumberFormat="1" applyFont="1" applyFill="1" applyAlignment="1"/>
    <xf numFmtId="43" fontId="28" fillId="0" borderId="0" xfId="87" applyNumberFormat="1" applyFont="1" applyFill="1" applyAlignment="1">
      <alignment horizontal="center"/>
    </xf>
    <xf numFmtId="0" fontId="28" fillId="0" borderId="0" xfId="0" applyFont="1" applyAlignment="1">
      <alignment horizontal="center"/>
    </xf>
    <xf numFmtId="0" fontId="26" fillId="0" borderId="10" xfId="0" applyFont="1" applyBorder="1" applyAlignment="1">
      <alignment horizontal="left"/>
    </xf>
    <xf numFmtId="3" fontId="26" fillId="0" borderId="0" xfId="0" applyNumberFormat="1" applyFont="1" applyAlignment="1">
      <alignment horizontal="center"/>
    </xf>
    <xf numFmtId="0" fontId="32" fillId="0" borderId="1" xfId="0" applyFont="1" applyBorder="1" applyAlignment="1">
      <alignment horizontal="center" vertical="center"/>
    </xf>
    <xf numFmtId="43" fontId="32" fillId="0" borderId="1" xfId="0" applyNumberFormat="1" applyFont="1" applyBorder="1" applyAlignment="1">
      <alignment vertical="center"/>
    </xf>
    <xf numFmtId="43" fontId="32" fillId="0" borderId="1" xfId="87" applyNumberFormat="1" applyFont="1" applyFill="1" applyBorder="1" applyAlignment="1">
      <alignment horizontal="center" vertical="center"/>
    </xf>
    <xf numFmtId="43" fontId="32" fillId="0" borderId="1" xfId="87" applyNumberFormat="1" applyFont="1" applyFill="1" applyBorder="1" applyAlignment="1">
      <alignment horizontal="center"/>
    </xf>
    <xf numFmtId="43" fontId="32" fillId="0" borderId="1" xfId="87" applyNumberFormat="1" applyFont="1" applyFill="1" applyBorder="1" applyAlignment="1">
      <alignment vertical="center"/>
    </xf>
    <xf numFmtId="0" fontId="32" fillId="0" borderId="1" xfId="0" applyFont="1" applyBorder="1" applyAlignment="1">
      <alignment horizontal="left" vertical="center"/>
    </xf>
    <xf numFmtId="0" fontId="28" fillId="0" borderId="5" xfId="0" applyFont="1" applyBorder="1"/>
    <xf numFmtId="0" fontId="28" fillId="0" borderId="13" xfId="0" applyFont="1" applyBorder="1"/>
    <xf numFmtId="43" fontId="26" fillId="0" borderId="0" xfId="87" applyNumberFormat="1" applyFont="1" applyFill="1" applyBorder="1"/>
    <xf numFmtId="43" fontId="26" fillId="0" borderId="0" xfId="87" applyNumberFormat="1" applyFont="1" applyFill="1"/>
    <xf numFmtId="43" fontId="26" fillId="0" borderId="0" xfId="87" applyNumberFormat="1" applyFont="1" applyFill="1" applyBorder="1" applyAlignment="1">
      <alignment vertical="center"/>
    </xf>
    <xf numFmtId="43" fontId="26" fillId="0" borderId="0" xfId="87" applyNumberFormat="1" applyFont="1" applyFill="1" applyAlignment="1">
      <alignment vertical="center"/>
    </xf>
    <xf numFmtId="43" fontId="26" fillId="0" borderId="0" xfId="87" applyNumberFormat="1" applyFont="1" applyFill="1" applyAlignment="1">
      <alignment horizontal="right"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43" fontId="26" fillId="0" borderId="0" xfId="87" applyNumberFormat="1" applyFont="1" applyFill="1" applyBorder="1" applyAlignment="1">
      <alignment horizontal="center" vertical="center"/>
    </xf>
    <xf numFmtId="43" fontId="28" fillId="0" borderId="5" xfId="87" applyNumberFormat="1" applyFont="1" applyFill="1" applyBorder="1" applyAlignment="1">
      <alignment horizontal="center" vertical="center"/>
    </xf>
    <xf numFmtId="43" fontId="28" fillId="0" borderId="5" xfId="87" applyNumberFormat="1" applyFont="1" applyFill="1" applyBorder="1" applyAlignment="1">
      <alignment horizontal="center"/>
    </xf>
    <xf numFmtId="43" fontId="26" fillId="0" borderId="5" xfId="87" applyNumberFormat="1" applyFont="1" applyFill="1" applyBorder="1" applyAlignment="1">
      <alignment horizontal="center" vertical="center"/>
    </xf>
    <xf numFmtId="43" fontId="26" fillId="0" borderId="5" xfId="87" applyNumberFormat="1" applyFont="1" applyFill="1" applyBorder="1" applyAlignment="1">
      <alignment vertical="center"/>
    </xf>
    <xf numFmtId="43" fontId="28" fillId="0" borderId="5" xfId="87" applyNumberFormat="1" applyFont="1" applyFill="1" applyBorder="1" applyAlignment="1">
      <alignment vertical="center"/>
    </xf>
    <xf numFmtId="0" fontId="28" fillId="0" borderId="0" xfId="67" applyFont="1" applyAlignment="1">
      <alignment vertical="center"/>
    </xf>
    <xf numFmtId="43" fontId="26" fillId="0" borderId="5" xfId="79" applyFont="1" applyFill="1" applyBorder="1"/>
    <xf numFmtId="43" fontId="26" fillId="0" borderId="5" xfId="79" applyFont="1" applyFill="1" applyBorder="1" applyAlignment="1">
      <alignment vertical="center"/>
    </xf>
    <xf numFmtId="0" fontId="28" fillId="0" borderId="5" xfId="73" applyFont="1" applyBorder="1" applyAlignment="1" applyProtection="1">
      <alignment horizontal="left" vertical="center"/>
      <protection locked="0"/>
    </xf>
    <xf numFmtId="43" fontId="28" fillId="0" borderId="5" xfId="79" applyFont="1" applyFill="1" applyBorder="1"/>
    <xf numFmtId="43" fontId="28" fillId="0" borderId="5" xfId="87" applyNumberFormat="1" applyFont="1" applyFill="1" applyBorder="1"/>
    <xf numFmtId="43" fontId="28" fillId="0" borderId="5" xfId="79" applyFont="1" applyFill="1" applyBorder="1" applyAlignment="1">
      <alignment vertical="center"/>
    </xf>
    <xf numFmtId="0" fontId="28" fillId="0" borderId="5" xfId="67" applyFont="1" applyBorder="1" applyAlignment="1">
      <alignment horizontal="center" vertical="center"/>
    </xf>
    <xf numFmtId="43" fontId="28" fillId="0" borderId="5" xfId="79" applyFont="1" applyFill="1" applyBorder="1" applyAlignment="1">
      <alignment horizontal="center"/>
    </xf>
    <xf numFmtId="166" fontId="28" fillId="0" borderId="2" xfId="66" applyFont="1" applyFill="1" applyBorder="1" applyAlignment="1">
      <alignment horizontal="center" vertical="center"/>
    </xf>
    <xf numFmtId="43" fontId="26" fillId="0" borderId="5" xfId="79" applyFont="1" applyFill="1" applyBorder="1" applyAlignment="1">
      <alignment horizontal="center"/>
    </xf>
    <xf numFmtId="43" fontId="26" fillId="0" borderId="5" xfId="79" applyFont="1" applyFill="1" applyBorder="1" applyAlignment="1">
      <alignment horizontal="center" vertical="center"/>
    </xf>
    <xf numFmtId="43" fontId="28" fillId="0" borderId="5" xfId="79" applyFont="1" applyFill="1" applyBorder="1" applyAlignment="1">
      <alignment horizontal="center" vertical="center"/>
    </xf>
    <xf numFmtId="0" fontId="26" fillId="0" borderId="13" xfId="58" applyFont="1" applyBorder="1" applyAlignment="1">
      <alignment horizontal="center" vertical="center"/>
    </xf>
    <xf numFmtId="0" fontId="26" fillId="0" borderId="0" xfId="67" applyFont="1" applyAlignment="1">
      <alignment vertical="center"/>
    </xf>
    <xf numFmtId="0" fontId="28" fillId="0" borderId="13" xfId="58" applyFont="1" applyBorder="1" applyAlignment="1">
      <alignment horizontal="center" vertical="center"/>
    </xf>
    <xf numFmtId="166" fontId="28" fillId="0" borderId="37" xfId="66" applyFont="1" applyFill="1" applyBorder="1" applyAlignment="1">
      <alignment horizontal="center" vertical="center"/>
    </xf>
    <xf numFmtId="43" fontId="26" fillId="0" borderId="0" xfId="0" applyNumberFormat="1" applyFont="1" applyAlignment="1">
      <alignment vertical="center"/>
    </xf>
    <xf numFmtId="43" fontId="28" fillId="0" borderId="5" xfId="66" applyNumberFormat="1" applyFont="1" applyFill="1" applyBorder="1" applyAlignment="1">
      <alignment vertical="center"/>
    </xf>
    <xf numFmtId="0" fontId="28" fillId="0" borderId="13" xfId="58" applyFont="1" applyBorder="1" applyAlignment="1">
      <alignment horizontal="center"/>
    </xf>
    <xf numFmtId="0" fontId="28" fillId="0" borderId="1" xfId="60" applyFont="1" applyBorder="1" applyAlignment="1">
      <alignment horizontal="center"/>
    </xf>
    <xf numFmtId="0" fontId="28" fillId="0" borderId="1" xfId="60" applyFont="1" applyBorder="1" applyAlignment="1">
      <alignment horizontal="left" wrapText="1"/>
    </xf>
    <xf numFmtId="166" fontId="28" fillId="0" borderId="1" xfId="66" applyFont="1" applyFill="1" applyBorder="1" applyAlignment="1" applyProtection="1">
      <alignment horizontal="center"/>
      <protection locked="0"/>
    </xf>
    <xf numFmtId="166" fontId="28" fillId="0" borderId="1" xfId="66" applyFont="1" applyFill="1" applyBorder="1" applyAlignment="1">
      <alignment horizontal="center"/>
    </xf>
    <xf numFmtId="166" fontId="28" fillId="0" borderId="1" xfId="66" applyFont="1" applyFill="1" applyBorder="1" applyAlignment="1"/>
    <xf numFmtId="43" fontId="26" fillId="0" borderId="12" xfId="87" applyNumberFormat="1" applyFont="1" applyFill="1" applyBorder="1" applyAlignment="1">
      <alignment horizontal="center"/>
    </xf>
    <xf numFmtId="0" fontId="26" fillId="0" borderId="12" xfId="73" applyFont="1" applyBorder="1" applyAlignment="1" applyProtection="1">
      <alignment horizontal="left"/>
      <protection locked="0"/>
    </xf>
    <xf numFmtId="43" fontId="26" fillId="0" borderId="12" xfId="87" applyNumberFormat="1" applyFont="1" applyFill="1" applyBorder="1" applyAlignment="1" applyProtection="1">
      <alignment horizontal="center"/>
    </xf>
    <xf numFmtId="43" fontId="26" fillId="0" borderId="12" xfId="87" applyNumberFormat="1" applyFont="1" applyFill="1" applyBorder="1" applyAlignment="1"/>
    <xf numFmtId="43" fontId="26" fillId="0" borderId="12" xfId="87" applyNumberFormat="1" applyFont="1" applyFill="1" applyBorder="1" applyAlignment="1">
      <alignment horizontal="center" vertical="center"/>
    </xf>
    <xf numFmtId="43" fontId="28" fillId="0" borderId="5" xfId="73" applyNumberFormat="1" applyFont="1" applyBorder="1" applyAlignment="1" applyProtection="1">
      <alignment horizontal="left" vertical="center"/>
      <protection locked="0"/>
    </xf>
    <xf numFmtId="43" fontId="26" fillId="0" borderId="12" xfId="87" applyNumberFormat="1" applyFont="1" applyFill="1" applyBorder="1" applyAlignment="1">
      <alignment vertical="center"/>
    </xf>
    <xf numFmtId="43" fontId="26" fillId="0" borderId="13" xfId="79" applyFont="1" applyFill="1" applyBorder="1" applyAlignment="1">
      <alignment horizontal="center" vertical="center"/>
    </xf>
    <xf numFmtId="43" fontId="34" fillId="0" borderId="0" xfId="74" applyFont="1" applyFill="1"/>
    <xf numFmtId="43" fontId="26" fillId="0" borderId="16" xfId="87" applyNumberFormat="1" applyFont="1" applyFill="1" applyBorder="1" applyAlignment="1">
      <alignment vertical="center"/>
    </xf>
    <xf numFmtId="0" fontId="26" fillId="0" borderId="5" xfId="73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/>
    </xf>
    <xf numFmtId="0" fontId="28" fillId="0" borderId="5" xfId="0" applyFont="1" applyBorder="1" applyAlignment="1">
      <alignment horizontal="center"/>
    </xf>
    <xf numFmtId="0" fontId="28" fillId="0" borderId="8" xfId="67" applyFont="1" applyBorder="1"/>
    <xf numFmtId="0" fontId="24" fillId="21" borderId="9" xfId="52" applyFill="1" applyBorder="1" applyAlignment="1">
      <alignment horizontal="center" vertical="center"/>
    </xf>
    <xf numFmtId="0" fontId="26" fillId="34" borderId="9" xfId="67" applyFont="1" applyFill="1" applyBorder="1"/>
    <xf numFmtId="3" fontId="28" fillId="0" borderId="0" xfId="0" applyNumberFormat="1" applyFont="1"/>
    <xf numFmtId="43" fontId="28" fillId="0" borderId="0" xfId="87" applyNumberFormat="1" applyFont="1" applyFill="1"/>
    <xf numFmtId="167" fontId="26" fillId="0" borderId="0" xfId="0" applyNumberFormat="1" applyFont="1" applyAlignment="1">
      <alignment horizontal="center"/>
    </xf>
    <xf numFmtId="3" fontId="28" fillId="0" borderId="5" xfId="0" applyNumberFormat="1" applyFont="1" applyBorder="1"/>
    <xf numFmtId="43" fontId="26" fillId="0" borderId="12" xfId="87" applyNumberFormat="1" applyFont="1" applyFill="1" applyBorder="1" applyAlignment="1" applyProtection="1">
      <alignment horizontal="center" vertical="center"/>
    </xf>
    <xf numFmtId="43" fontId="26" fillId="0" borderId="0" xfId="79" applyFont="1" applyFill="1" applyBorder="1"/>
    <xf numFmtId="0" fontId="26" fillId="0" borderId="0" xfId="67" applyFont="1"/>
    <xf numFmtId="167" fontId="26" fillId="0" borderId="0" xfId="0" applyNumberFormat="1" applyFont="1" applyAlignment="1">
      <alignment horizontal="right"/>
    </xf>
    <xf numFmtId="43" fontId="28" fillId="0" borderId="0" xfId="87" applyNumberFormat="1" applyFont="1"/>
    <xf numFmtId="43" fontId="26" fillId="0" borderId="0" xfId="87" applyNumberFormat="1" applyFont="1"/>
    <xf numFmtId="0" fontId="28" fillId="0" borderId="0" xfId="0" applyFont="1" applyAlignment="1">
      <alignment horizontal="center" vertical="center"/>
    </xf>
    <xf numFmtId="43" fontId="28" fillId="0" borderId="0" xfId="0" applyNumberFormat="1" applyFont="1" applyAlignment="1">
      <alignment horizontal="center" vertical="center"/>
    </xf>
    <xf numFmtId="0" fontId="28" fillId="33" borderId="0" xfId="0" applyFont="1" applyFill="1"/>
    <xf numFmtId="0" fontId="28" fillId="0" borderId="0" xfId="0" applyFont="1" applyAlignment="1">
      <alignment horizontal="left" vertical="center"/>
    </xf>
    <xf numFmtId="43" fontId="26" fillId="0" borderId="0" xfId="87" applyNumberFormat="1" applyFont="1" applyFill="1" applyAlignment="1">
      <alignment horizontal="center" vertical="center"/>
    </xf>
    <xf numFmtId="43" fontId="29" fillId="0" borderId="0" xfId="87" applyNumberFormat="1" applyFont="1" applyFill="1"/>
    <xf numFmtId="43" fontId="28" fillId="0" borderId="1" xfId="67" applyNumberFormat="1" applyFont="1" applyBorder="1" applyAlignment="1">
      <alignment vertical="center"/>
    </xf>
    <xf numFmtId="0" fontId="26" fillId="34" borderId="0" xfId="67" applyFont="1" applyFill="1" applyAlignment="1">
      <alignment vertical="center"/>
    </xf>
    <xf numFmtId="0" fontId="41" fillId="0" borderId="16" xfId="0" applyFont="1" applyBorder="1" applyAlignment="1" applyProtection="1">
      <alignment horizontal="left"/>
      <protection locked="0"/>
    </xf>
    <xf numFmtId="0" fontId="26" fillId="36" borderId="0" xfId="0" applyFont="1" applyFill="1"/>
    <xf numFmtId="43" fontId="26" fillId="0" borderId="13" xfId="79" applyFont="1" applyFill="1" applyBorder="1" applyAlignment="1">
      <alignment vertical="center"/>
    </xf>
    <xf numFmtId="43" fontId="26" fillId="33" borderId="12" xfId="87" applyNumberFormat="1" applyFont="1" applyFill="1" applyBorder="1" applyAlignment="1">
      <alignment horizontal="center" vertical="center"/>
    </xf>
    <xf numFmtId="43" fontId="28" fillId="0" borderId="13" xfId="87" applyNumberFormat="1" applyFont="1" applyFill="1" applyBorder="1" applyAlignment="1">
      <alignment horizontal="center" vertical="center"/>
    </xf>
    <xf numFmtId="43" fontId="26" fillId="0" borderId="13" xfId="87" applyNumberFormat="1" applyFont="1" applyFill="1" applyBorder="1" applyAlignment="1">
      <alignment horizontal="center" vertical="center"/>
    </xf>
    <xf numFmtId="43" fontId="28" fillId="0" borderId="13" xfId="87" applyNumberFormat="1" applyFont="1" applyFill="1" applyBorder="1" applyAlignment="1">
      <alignment horizontal="center"/>
    </xf>
    <xf numFmtId="43" fontId="26" fillId="0" borderId="13" xfId="87" applyNumberFormat="1" applyFont="1" applyFill="1" applyBorder="1" applyAlignment="1">
      <alignment vertical="center"/>
    </xf>
    <xf numFmtId="43" fontId="26" fillId="33" borderId="12" xfId="87" applyNumberFormat="1" applyFont="1" applyFill="1" applyBorder="1" applyAlignment="1" applyProtection="1">
      <alignment horizontal="left" vertical="center"/>
      <protection locked="0"/>
    </xf>
    <xf numFmtId="43" fontId="26" fillId="33" borderId="12" xfId="87" applyNumberFormat="1" applyFont="1" applyFill="1" applyBorder="1" applyAlignment="1" applyProtection="1">
      <alignment horizontal="center" vertical="center"/>
    </xf>
    <xf numFmtId="43" fontId="26" fillId="33" borderId="12" xfId="87" applyNumberFormat="1" applyFont="1" applyFill="1" applyBorder="1" applyAlignment="1" applyProtection="1">
      <alignment vertical="center"/>
    </xf>
    <xf numFmtId="0" fontId="26" fillId="0" borderId="13" xfId="73" applyFont="1" applyBorder="1" applyAlignment="1" applyProtection="1">
      <alignment horizontal="left"/>
      <protection locked="0"/>
    </xf>
    <xf numFmtId="43" fontId="28" fillId="0" borderId="13" xfId="87" applyNumberFormat="1" applyFont="1" applyFill="1" applyBorder="1" applyAlignment="1"/>
    <xf numFmtId="43" fontId="28" fillId="0" borderId="13" xfId="79" applyFont="1" applyFill="1" applyBorder="1" applyAlignment="1"/>
    <xf numFmtId="43" fontId="26" fillId="0" borderId="13" xfId="79" applyFont="1" applyFill="1" applyBorder="1" applyAlignment="1"/>
    <xf numFmtId="43" fontId="26" fillId="0" borderId="12" xfId="79" applyFont="1" applyFill="1" applyBorder="1" applyAlignment="1">
      <alignment horizontal="center" vertical="center"/>
    </xf>
    <xf numFmtId="43" fontId="26" fillId="0" borderId="12" xfId="79" applyFont="1" applyFill="1" applyBorder="1" applyAlignment="1">
      <alignment horizontal="center"/>
    </xf>
    <xf numFmtId="0" fontId="26" fillId="0" borderId="13" xfId="73" applyFont="1" applyBorder="1" applyAlignment="1" applyProtection="1">
      <alignment horizontal="left" vertical="center"/>
      <protection locked="0"/>
    </xf>
    <xf numFmtId="43" fontId="28" fillId="0" borderId="13" xfId="79" applyFont="1" applyFill="1" applyBorder="1" applyAlignment="1">
      <alignment vertical="center"/>
    </xf>
    <xf numFmtId="0" fontId="28" fillId="34" borderId="0" xfId="67" applyFont="1" applyFill="1"/>
    <xf numFmtId="0" fontId="26" fillId="34" borderId="0" xfId="67" applyFont="1" applyFill="1"/>
    <xf numFmtId="43" fontId="28" fillId="0" borderId="0" xfId="67" applyNumberFormat="1" applyFont="1"/>
    <xf numFmtId="43" fontId="31" fillId="0" borderId="0" xfId="67" applyNumberFormat="1" applyFont="1"/>
    <xf numFmtId="43" fontId="24" fillId="21" borderId="0" xfId="52" applyNumberFormat="1" applyFill="1" applyBorder="1" applyAlignment="1">
      <alignment horizontal="center" vertical="center"/>
    </xf>
    <xf numFmtId="0" fontId="33" fillId="0" borderId="0" xfId="0" applyFont="1"/>
    <xf numFmtId="43" fontId="26" fillId="0" borderId="0" xfId="0" applyNumberFormat="1" applyFont="1"/>
    <xf numFmtId="43" fontId="26" fillId="33" borderId="0" xfId="0" applyNumberFormat="1" applyFont="1" applyFill="1"/>
    <xf numFmtId="0" fontId="28" fillId="34" borderId="13" xfId="58" applyFont="1" applyFill="1" applyBorder="1" applyAlignment="1">
      <alignment horizontal="center"/>
    </xf>
    <xf numFmtId="0" fontId="26" fillId="34" borderId="13" xfId="73" applyFont="1" applyFill="1" applyBorder="1" applyAlignment="1" applyProtection="1">
      <alignment horizontal="left"/>
      <protection locked="0"/>
    </xf>
    <xf numFmtId="43" fontId="28" fillId="34" borderId="13" xfId="87" applyNumberFormat="1" applyFont="1" applyFill="1" applyBorder="1" applyAlignment="1"/>
    <xf numFmtId="43" fontId="28" fillId="34" borderId="13" xfId="87" applyNumberFormat="1" applyFont="1" applyFill="1" applyBorder="1" applyAlignment="1">
      <alignment horizontal="center"/>
    </xf>
    <xf numFmtId="43" fontId="28" fillId="34" borderId="13" xfId="79" applyFont="1" applyFill="1" applyBorder="1" applyAlignment="1">
      <alignment horizontal="center"/>
    </xf>
    <xf numFmtId="43" fontId="28" fillId="34" borderId="13" xfId="79" applyFont="1" applyFill="1" applyBorder="1" applyAlignment="1"/>
    <xf numFmtId="43" fontId="26" fillId="34" borderId="13" xfId="79" applyFont="1" applyFill="1" applyBorder="1" applyAlignment="1"/>
    <xf numFmtId="172" fontId="43" fillId="34" borderId="0" xfId="87" applyFont="1" applyFill="1" applyBorder="1" applyAlignment="1">
      <alignment horizontal="center" vertical="center"/>
    </xf>
    <xf numFmtId="0" fontId="43" fillId="34" borderId="0" xfId="0" applyFont="1" applyFill="1" applyAlignment="1">
      <alignment horizontal="center" vertical="center"/>
    </xf>
    <xf numFmtId="0" fontId="28" fillId="34" borderId="1" xfId="58" applyFont="1" applyFill="1" applyBorder="1" applyAlignment="1">
      <alignment horizontal="center"/>
    </xf>
    <xf numFmtId="0" fontId="26" fillId="34" borderId="1" xfId="73" applyFont="1" applyFill="1" applyBorder="1" applyAlignment="1" applyProtection="1">
      <alignment horizontal="left"/>
      <protection locked="0"/>
    </xf>
    <xf numFmtId="43" fontId="28" fillId="34" borderId="1" xfId="87" applyNumberFormat="1" applyFont="1" applyFill="1" applyBorder="1" applyAlignment="1"/>
    <xf numFmtId="43" fontId="28" fillId="34" borderId="1" xfId="87" applyNumberFormat="1" applyFont="1" applyFill="1" applyBorder="1" applyAlignment="1">
      <alignment horizontal="center"/>
    </xf>
    <xf numFmtId="43" fontId="28" fillId="34" borderId="1" xfId="79" applyFont="1" applyFill="1" applyBorder="1" applyAlignment="1">
      <alignment horizontal="center"/>
    </xf>
    <xf numFmtId="43" fontId="28" fillId="34" borderId="1" xfId="79" applyFont="1" applyFill="1" applyBorder="1" applyAlignment="1"/>
    <xf numFmtId="43" fontId="26" fillId="34" borderId="8" xfId="79" applyFont="1" applyFill="1" applyBorder="1" applyAlignment="1"/>
    <xf numFmtId="0" fontId="43" fillId="34" borderId="0" xfId="67" applyFont="1" applyFill="1" applyAlignment="1">
      <alignment horizontal="center" vertical="center"/>
    </xf>
    <xf numFmtId="0" fontId="28" fillId="34" borderId="2" xfId="60" applyFont="1" applyFill="1" applyBorder="1" applyAlignment="1">
      <alignment horizontal="center"/>
    </xf>
    <xf numFmtId="0" fontId="28" fillId="34" borderId="2" xfId="60" applyFont="1" applyFill="1" applyBorder="1" applyAlignment="1">
      <alignment horizontal="left" wrapText="1"/>
    </xf>
    <xf numFmtId="166" fontId="28" fillId="34" borderId="2" xfId="66" applyFont="1" applyFill="1" applyBorder="1" applyAlignment="1" applyProtection="1">
      <alignment horizontal="center"/>
      <protection locked="0"/>
    </xf>
    <xf numFmtId="166" fontId="28" fillId="34" borderId="2" xfId="66" applyFont="1" applyFill="1" applyBorder="1" applyAlignment="1">
      <alignment horizontal="center"/>
    </xf>
    <xf numFmtId="166" fontId="28" fillId="34" borderId="37" xfId="66" applyFont="1" applyFill="1" applyBorder="1" applyAlignment="1"/>
    <xf numFmtId="166" fontId="28" fillId="34" borderId="2" xfId="66" applyFont="1" applyFill="1" applyBorder="1" applyAlignment="1"/>
    <xf numFmtId="0" fontId="24" fillId="34" borderId="9" xfId="52" applyFill="1" applyBorder="1" applyAlignment="1">
      <alignment horizontal="center" vertical="center"/>
    </xf>
    <xf numFmtId="0" fontId="28" fillId="34" borderId="9" xfId="67" applyFont="1" applyFill="1" applyBorder="1"/>
    <xf numFmtId="4" fontId="28" fillId="34" borderId="0" xfId="67" applyNumberFormat="1" applyFont="1" applyFill="1"/>
    <xf numFmtId="43" fontId="43" fillId="34" borderId="0" xfId="67" applyNumberFormat="1" applyFont="1" applyFill="1" applyAlignment="1">
      <alignment horizontal="center" vertical="center"/>
    </xf>
    <xf numFmtId="0" fontId="26" fillId="34" borderId="2" xfId="60" applyFont="1" applyFill="1" applyBorder="1" applyAlignment="1">
      <alignment horizontal="center"/>
    </xf>
    <xf numFmtId="166" fontId="26" fillId="34" borderId="2" xfId="66" applyFont="1" applyFill="1" applyBorder="1" applyAlignment="1" applyProtection="1">
      <alignment horizontal="center" vertical="top"/>
      <protection locked="0"/>
    </xf>
    <xf numFmtId="166" fontId="26" fillId="34" borderId="2" xfId="66" applyFont="1" applyFill="1" applyBorder="1" applyAlignment="1">
      <alignment horizontal="center"/>
    </xf>
    <xf numFmtId="166" fontId="26" fillId="34" borderId="37" xfId="66" applyFont="1" applyFill="1" applyBorder="1" applyAlignment="1"/>
    <xf numFmtId="166" fontId="26" fillId="34" borderId="2" xfId="66" applyFont="1" applyFill="1" applyBorder="1" applyAlignment="1"/>
    <xf numFmtId="172" fontId="44" fillId="34" borderId="0" xfId="87" applyFont="1" applyFill="1" applyBorder="1" applyAlignment="1">
      <alignment horizontal="center" vertical="center"/>
    </xf>
    <xf numFmtId="0" fontId="28" fillId="34" borderId="2" xfId="60" applyFont="1" applyFill="1" applyBorder="1" applyAlignment="1">
      <alignment horizontal="center" vertical="top"/>
    </xf>
    <xf numFmtId="0" fontId="28" fillId="34" borderId="2" xfId="60" applyFont="1" applyFill="1" applyBorder="1" applyAlignment="1">
      <alignment vertical="top" wrapText="1"/>
    </xf>
    <xf numFmtId="166" fontId="28" fillId="34" borderId="2" xfId="66" applyFont="1" applyFill="1" applyBorder="1" applyAlignment="1" applyProtection="1">
      <alignment horizontal="center" vertical="top"/>
      <protection locked="0"/>
    </xf>
    <xf numFmtId="166" fontId="28" fillId="34" borderId="2" xfId="66" applyFont="1" applyFill="1" applyBorder="1" applyAlignment="1">
      <alignment horizontal="center" vertical="top"/>
    </xf>
    <xf numFmtId="166" fontId="28" fillId="34" borderId="37" xfId="66" applyFont="1" applyFill="1" applyBorder="1"/>
    <xf numFmtId="4" fontId="26" fillId="34" borderId="0" xfId="58" applyNumberFormat="1" applyFont="1" applyFill="1"/>
    <xf numFmtId="0" fontId="28" fillId="34" borderId="0" xfId="58" applyFont="1" applyFill="1"/>
    <xf numFmtId="4" fontId="28" fillId="34" borderId="0" xfId="58" applyNumberFormat="1" applyFont="1" applyFill="1"/>
    <xf numFmtId="172" fontId="42" fillId="34" borderId="0" xfId="87" applyFont="1" applyFill="1" applyBorder="1" applyAlignment="1">
      <alignment horizontal="center" vertical="center"/>
    </xf>
    <xf numFmtId="43" fontId="28" fillId="34" borderId="1" xfId="85" applyFont="1" applyFill="1" applyBorder="1" applyAlignment="1">
      <alignment vertical="center"/>
    </xf>
    <xf numFmtId="0" fontId="28" fillId="34" borderId="1" xfId="60" applyFont="1" applyFill="1" applyBorder="1" applyAlignment="1">
      <alignment horizontal="center"/>
    </xf>
    <xf numFmtId="0" fontId="28" fillId="34" borderId="1" xfId="60" applyFont="1" applyFill="1" applyBorder="1" applyAlignment="1">
      <alignment horizontal="left" wrapText="1"/>
    </xf>
    <xf numFmtId="166" fontId="28" fillId="34" borderId="1" xfId="66" applyFont="1" applyFill="1" applyBorder="1" applyAlignment="1" applyProtection="1">
      <alignment horizontal="center"/>
      <protection locked="0"/>
    </xf>
    <xf numFmtId="166" fontId="28" fillId="34" borderId="1" xfId="66" applyFont="1" applyFill="1" applyBorder="1" applyAlignment="1">
      <alignment horizontal="center"/>
    </xf>
    <xf numFmtId="166" fontId="28" fillId="34" borderId="1" xfId="66" applyFont="1" applyFill="1" applyBorder="1" applyAlignment="1"/>
    <xf numFmtId="166" fontId="28" fillId="34" borderId="9" xfId="66" applyFont="1" applyFill="1" applyBorder="1" applyAlignment="1"/>
    <xf numFmtId="166" fontId="28" fillId="34" borderId="13" xfId="66" applyFont="1" applyFill="1" applyBorder="1" applyAlignment="1"/>
    <xf numFmtId="43" fontId="26" fillId="34" borderId="12" xfId="87" applyNumberFormat="1" applyFont="1" applyFill="1" applyBorder="1" applyAlignment="1">
      <alignment horizontal="center"/>
    </xf>
    <xf numFmtId="0" fontId="26" fillId="34" borderId="12" xfId="73" applyFont="1" applyFill="1" applyBorder="1" applyAlignment="1" applyProtection="1">
      <alignment horizontal="left"/>
      <protection locked="0"/>
    </xf>
    <xf numFmtId="43" fontId="26" fillId="34" borderId="12" xfId="87" applyNumberFormat="1" applyFont="1" applyFill="1" applyBorder="1" applyAlignment="1" applyProtection="1">
      <alignment horizontal="center"/>
    </xf>
    <xf numFmtId="43" fontId="26" fillId="34" borderId="12" xfId="87" applyNumberFormat="1" applyFont="1" applyFill="1" applyBorder="1" applyAlignment="1"/>
    <xf numFmtId="43" fontId="26" fillId="34" borderId="28" xfId="87" applyNumberFormat="1" applyFont="1" applyFill="1" applyBorder="1" applyAlignment="1"/>
    <xf numFmtId="4" fontId="42" fillId="34" borderId="0" xfId="0" applyNumberFormat="1" applyFont="1" applyFill="1"/>
    <xf numFmtId="172" fontId="44" fillId="34" borderId="0" xfId="0" applyNumberFormat="1" applyFont="1" applyFill="1"/>
    <xf numFmtId="43" fontId="44" fillId="34" borderId="0" xfId="0" applyNumberFormat="1" applyFont="1" applyFill="1"/>
    <xf numFmtId="0" fontId="26" fillId="34" borderId="0" xfId="0" applyFont="1" applyFill="1"/>
    <xf numFmtId="0" fontId="38" fillId="0" borderId="0" xfId="0" applyFont="1"/>
    <xf numFmtId="3" fontId="38" fillId="0" borderId="0" xfId="0" applyNumberFormat="1" applyFont="1"/>
    <xf numFmtId="0" fontId="45" fillId="0" borderId="0" xfId="0" applyFont="1" applyAlignment="1">
      <alignment horizontal="right"/>
    </xf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0" xfId="0" applyFont="1"/>
    <xf numFmtId="3" fontId="45" fillId="0" borderId="0" xfId="0" applyNumberFormat="1" applyFont="1"/>
    <xf numFmtId="0" fontId="45" fillId="0" borderId="0" xfId="0" applyFont="1" applyAlignment="1">
      <alignment horizontal="center"/>
    </xf>
    <xf numFmtId="0" fontId="38" fillId="0" borderId="0" xfId="0" applyFont="1" applyAlignment="1">
      <alignment vertical="center"/>
    </xf>
    <xf numFmtId="0" fontId="38" fillId="0" borderId="0" xfId="0" applyFont="1" applyAlignment="1">
      <alignment horizontal="right"/>
    </xf>
    <xf numFmtId="0" fontId="45" fillId="0" borderId="13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5" fillId="0" borderId="7" xfId="0" applyFont="1" applyBorder="1" applyAlignment="1">
      <alignment horizontal="center" vertical="center"/>
    </xf>
    <xf numFmtId="0" fontId="47" fillId="0" borderId="0" xfId="0" applyFont="1"/>
    <xf numFmtId="0" fontId="45" fillId="0" borderId="5" xfId="0" applyFont="1" applyBorder="1" applyAlignment="1">
      <alignment horizontal="center" vertical="center"/>
    </xf>
    <xf numFmtId="0" fontId="45" fillId="0" borderId="14" xfId="0" applyFont="1" applyBorder="1" applyAlignment="1">
      <alignment horizontal="left" vertical="center"/>
    </xf>
    <xf numFmtId="0" fontId="45" fillId="0" borderId="15" xfId="0" applyFont="1" applyBorder="1"/>
    <xf numFmtId="43" fontId="45" fillId="0" borderId="5" xfId="0" applyNumberFormat="1" applyFont="1" applyBorder="1" applyAlignment="1">
      <alignment horizontal="center" vertical="center"/>
    </xf>
    <xf numFmtId="172" fontId="48" fillId="0" borderId="5" xfId="87" applyFont="1" applyFill="1" applyBorder="1" applyAlignment="1">
      <alignment horizontal="center" vertical="center"/>
    </xf>
    <xf numFmtId="0" fontId="47" fillId="21" borderId="9" xfId="52" applyFont="1" applyFill="1" applyBorder="1" applyAlignment="1">
      <alignment horizontal="center" vertical="center"/>
    </xf>
    <xf numFmtId="43" fontId="45" fillId="0" borderId="0" xfId="0" applyNumberFormat="1" applyFont="1"/>
    <xf numFmtId="43" fontId="49" fillId="0" borderId="0" xfId="0" applyNumberFormat="1" applyFont="1"/>
    <xf numFmtId="43" fontId="45" fillId="0" borderId="5" xfId="79" applyFont="1" applyFill="1" applyBorder="1"/>
    <xf numFmtId="0" fontId="49" fillId="0" borderId="0" xfId="0" applyFont="1"/>
    <xf numFmtId="172" fontId="45" fillId="0" borderId="0" xfId="87" applyFont="1" applyFill="1"/>
    <xf numFmtId="0" fontId="38" fillId="0" borderId="5" xfId="0" applyFont="1" applyBorder="1" applyAlignment="1">
      <alignment horizontal="center"/>
    </xf>
    <xf numFmtId="0" fontId="38" fillId="0" borderId="14" xfId="0" applyFont="1" applyBorder="1"/>
    <xf numFmtId="0" fontId="38" fillId="0" borderId="15" xfId="0" applyFont="1" applyBorder="1"/>
    <xf numFmtId="43" fontId="38" fillId="0" borderId="5" xfId="79" applyFont="1" applyFill="1" applyBorder="1"/>
    <xf numFmtId="172" fontId="38" fillId="0" borderId="0" xfId="87" applyFont="1"/>
    <xf numFmtId="172" fontId="38" fillId="0" borderId="0" xfId="87" applyFont="1" applyFill="1"/>
    <xf numFmtId="43" fontId="47" fillId="0" borderId="0" xfId="0" applyNumberFormat="1" applyFont="1"/>
    <xf numFmtId="0" fontId="38" fillId="0" borderId="5" xfId="0" applyFont="1" applyBorder="1"/>
    <xf numFmtId="0" fontId="45" fillId="0" borderId="5" xfId="0" applyFont="1" applyBorder="1"/>
    <xf numFmtId="172" fontId="45" fillId="0" borderId="0" xfId="87" applyFont="1"/>
    <xf numFmtId="0" fontId="45" fillId="0" borderId="12" xfId="0" applyFont="1" applyBorder="1" applyAlignment="1">
      <alignment horizontal="center"/>
    </xf>
    <xf numFmtId="43" fontId="45" fillId="0" borderId="0" xfId="87" applyNumberFormat="1" applyFont="1" applyFill="1"/>
    <xf numFmtId="43" fontId="49" fillId="0" borderId="0" xfId="87" applyNumberFormat="1" applyFont="1" applyFill="1"/>
    <xf numFmtId="0" fontId="45" fillId="0" borderId="0" xfId="67" applyFont="1"/>
    <xf numFmtId="43" fontId="45" fillId="0" borderId="0" xfId="87" applyNumberFormat="1" applyFont="1" applyFill="1" applyAlignment="1"/>
    <xf numFmtId="0" fontId="38" fillId="0" borderId="0" xfId="0" applyFont="1" applyAlignment="1">
      <alignment horizontal="left"/>
    </xf>
    <xf numFmtId="43" fontId="38" fillId="0" borderId="0" xfId="335" applyFont="1" applyFill="1"/>
    <xf numFmtId="0" fontId="38" fillId="0" borderId="0" xfId="58" applyFont="1" applyAlignment="1">
      <alignment vertical="center"/>
    </xf>
    <xf numFmtId="43" fontId="45" fillId="0" borderId="0" xfId="85" applyFont="1" applyFill="1" applyAlignment="1">
      <alignment vertical="center"/>
    </xf>
    <xf numFmtId="43" fontId="38" fillId="0" borderId="0" xfId="87" applyNumberFormat="1" applyFont="1" applyFill="1"/>
    <xf numFmtId="0" fontId="38" fillId="0" borderId="0" xfId="0" applyFont="1" applyAlignment="1">
      <alignment horizontal="center"/>
    </xf>
    <xf numFmtId="167" fontId="45" fillId="0" borderId="0" xfId="0" applyNumberFormat="1" applyFont="1" applyAlignment="1">
      <alignment horizontal="center"/>
    </xf>
    <xf numFmtId="171" fontId="45" fillId="0" borderId="0" xfId="0" applyNumberFormat="1" applyFont="1"/>
    <xf numFmtId="0" fontId="45" fillId="0" borderId="29" xfId="58" applyFont="1" applyBorder="1" applyAlignment="1">
      <alignment horizontal="center" vertical="center" wrapText="1"/>
    </xf>
    <xf numFmtId="0" fontId="45" fillId="0" borderId="28" xfId="58" applyFont="1" applyBorder="1" applyAlignment="1">
      <alignment horizontal="center" vertical="center" wrapText="1"/>
    </xf>
    <xf numFmtId="0" fontId="45" fillId="0" borderId="13" xfId="58" applyFont="1" applyBorder="1" applyAlignment="1">
      <alignment horizontal="center" vertical="center"/>
    </xf>
    <xf numFmtId="0" fontId="46" fillId="0" borderId="6" xfId="73" applyFont="1" applyBorder="1" applyAlignment="1" applyProtection="1">
      <alignment horizontal="left" vertical="center"/>
      <protection locked="0"/>
    </xf>
    <xf numFmtId="43" fontId="45" fillId="0" borderId="13" xfId="79" applyFont="1" applyFill="1" applyBorder="1" applyAlignment="1">
      <alignment vertical="center"/>
    </xf>
    <xf numFmtId="43" fontId="45" fillId="0" borderId="13" xfId="87" applyNumberFormat="1" applyFont="1" applyFill="1" applyBorder="1" applyAlignment="1">
      <alignment vertical="center"/>
    </xf>
    <xf numFmtId="43" fontId="45" fillId="0" borderId="6" xfId="87" applyNumberFormat="1" applyFont="1" applyFill="1" applyBorder="1" applyAlignment="1">
      <alignment horizontal="center" vertical="center"/>
    </xf>
    <xf numFmtId="43" fontId="45" fillId="0" borderId="13" xfId="79" applyFont="1" applyFill="1" applyBorder="1" applyAlignment="1">
      <alignment horizontal="center" vertical="center"/>
    </xf>
    <xf numFmtId="0" fontId="45" fillId="0" borderId="0" xfId="67" applyFont="1" applyAlignment="1">
      <alignment vertical="center"/>
    </xf>
    <xf numFmtId="0" fontId="38" fillId="0" borderId="5" xfId="67" applyFont="1" applyBorder="1" applyAlignment="1">
      <alignment horizontal="center" vertical="center"/>
    </xf>
    <xf numFmtId="0" fontId="38" fillId="0" borderId="14" xfId="73" applyFont="1" applyBorder="1" applyAlignment="1" applyProtection="1">
      <alignment horizontal="left" vertical="center"/>
      <protection locked="0"/>
    </xf>
    <xf numFmtId="169" fontId="38" fillId="0" borderId="5" xfId="79" applyNumberFormat="1" applyFont="1" applyFill="1" applyBorder="1" applyAlignment="1">
      <alignment horizontal="center"/>
    </xf>
    <xf numFmtId="43" fontId="38" fillId="0" borderId="14" xfId="79" applyFont="1" applyFill="1" applyBorder="1"/>
    <xf numFmtId="3" fontId="38" fillId="0" borderId="5" xfId="0" applyNumberFormat="1" applyFont="1" applyBorder="1"/>
    <xf numFmtId="166" fontId="38" fillId="0" borderId="0" xfId="66" applyFont="1" applyFill="1" applyAlignment="1">
      <alignment vertical="center"/>
    </xf>
    <xf numFmtId="43" fontId="38" fillId="0" borderId="0" xfId="79" applyFont="1" applyFill="1" applyAlignment="1">
      <alignment vertical="center"/>
    </xf>
    <xf numFmtId="43" fontId="45" fillId="0" borderId="3" xfId="79" applyFont="1" applyFill="1" applyBorder="1"/>
    <xf numFmtId="0" fontId="38" fillId="0" borderId="14" xfId="73" applyFont="1" applyBorder="1" applyAlignment="1" applyProtection="1">
      <alignment horizontal="center" vertical="center"/>
      <protection locked="0"/>
    </xf>
    <xf numFmtId="43" fontId="38" fillId="0" borderId="5" xfId="79" applyFont="1" applyFill="1" applyBorder="1" applyAlignment="1">
      <alignment horizontal="center"/>
    </xf>
    <xf numFmtId="43" fontId="45" fillId="0" borderId="4" xfId="79" applyFont="1" applyFill="1" applyBorder="1"/>
    <xf numFmtId="0" fontId="45" fillId="0" borderId="12" xfId="67" applyFont="1" applyBorder="1" applyAlignment="1">
      <alignment horizontal="center" vertical="center"/>
    </xf>
    <xf numFmtId="0" fontId="45" fillId="0" borderId="16" xfId="73" applyFont="1" applyBorder="1" applyAlignment="1" applyProtection="1">
      <alignment horizontal="center" vertical="center"/>
      <protection locked="0"/>
    </xf>
    <xf numFmtId="43" fontId="45" fillId="0" borderId="12" xfId="79" applyFont="1" applyFill="1" applyBorder="1"/>
    <xf numFmtId="43" fontId="45" fillId="0" borderId="12" xfId="79" applyFont="1" applyFill="1" applyBorder="1" applyAlignment="1">
      <alignment horizontal="center"/>
    </xf>
    <xf numFmtId="43" fontId="45" fillId="0" borderId="11" xfId="79" applyFont="1" applyFill="1" applyBorder="1"/>
    <xf numFmtId="3" fontId="45" fillId="0" borderId="12" xfId="0" applyNumberFormat="1" applyFont="1" applyBorder="1"/>
    <xf numFmtId="166" fontId="38" fillId="0" borderId="0" xfId="66" applyFont="1" applyFill="1" applyAlignment="1">
      <alignment horizontal="center" vertical="center"/>
    </xf>
    <xf numFmtId="166" fontId="45" fillId="0" borderId="0" xfId="66" applyFont="1" applyFill="1" applyAlignment="1">
      <alignment vertical="center"/>
    </xf>
    <xf numFmtId="0" fontId="38" fillId="0" borderId="13" xfId="0" applyFont="1" applyBorder="1" applyAlignment="1">
      <alignment horizontal="center"/>
    </xf>
    <xf numFmtId="37" fontId="45" fillId="0" borderId="38" xfId="0" applyNumberFormat="1" applyFont="1" applyBorder="1" applyAlignment="1">
      <alignment horizontal="center"/>
    </xf>
    <xf numFmtId="3" fontId="38" fillId="0" borderId="1" xfId="0" applyNumberFormat="1" applyFont="1" applyBorder="1"/>
    <xf numFmtId="169" fontId="38" fillId="0" borderId="13" xfId="79" applyNumberFormat="1" applyFont="1" applyFill="1" applyBorder="1" applyAlignment="1">
      <alignment horizontal="center"/>
    </xf>
    <xf numFmtId="3" fontId="38" fillId="0" borderId="13" xfId="0" applyNumberFormat="1" applyFont="1" applyBorder="1"/>
    <xf numFmtId="43" fontId="38" fillId="0" borderId="13" xfId="87" applyNumberFormat="1" applyFont="1" applyFill="1" applyBorder="1"/>
    <xf numFmtId="43" fontId="45" fillId="0" borderId="0" xfId="87" applyNumberFormat="1" applyFont="1" applyFill="1" applyBorder="1"/>
    <xf numFmtId="0" fontId="46" fillId="0" borderId="14" xfId="73" applyFont="1" applyBorder="1" applyAlignment="1" applyProtection="1">
      <alignment horizontal="left" vertical="center"/>
      <protection locked="0"/>
    </xf>
    <xf numFmtId="0" fontId="45" fillId="0" borderId="10" xfId="0" applyFont="1" applyBorder="1"/>
    <xf numFmtId="43" fontId="45" fillId="0" borderId="12" xfId="87" applyNumberFormat="1" applyFont="1" applyFill="1" applyBorder="1" applyAlignment="1">
      <alignment horizontal="center" vertical="center"/>
    </xf>
    <xf numFmtId="43" fontId="45" fillId="0" borderId="12" xfId="87" applyNumberFormat="1" applyFont="1" applyFill="1" applyBorder="1" applyAlignment="1" applyProtection="1">
      <alignment horizontal="center" vertical="center"/>
      <protection locked="0"/>
    </xf>
    <xf numFmtId="43" fontId="45" fillId="0" borderId="12" xfId="87" applyNumberFormat="1" applyFont="1" applyFill="1" applyBorder="1" applyAlignment="1" applyProtection="1">
      <alignment horizontal="center" vertical="center"/>
    </xf>
    <xf numFmtId="43" fontId="45" fillId="0" borderId="12" xfId="87" applyNumberFormat="1" applyFont="1" applyFill="1" applyBorder="1" applyAlignment="1" applyProtection="1">
      <alignment vertical="center"/>
    </xf>
    <xf numFmtId="0" fontId="38" fillId="35" borderId="0" xfId="0" applyFont="1" applyFill="1"/>
    <xf numFmtId="0" fontId="45" fillId="0" borderId="27" xfId="0" applyFont="1" applyBorder="1" applyAlignment="1">
      <alignment horizontal="center"/>
    </xf>
    <xf numFmtId="0" fontId="45" fillId="0" borderId="0" xfId="73" applyFont="1" applyAlignment="1" applyProtection="1">
      <alignment horizontal="left" vertical="center"/>
      <protection locked="0"/>
    </xf>
    <xf numFmtId="43" fontId="45" fillId="0" borderId="0" xfId="79" applyFont="1" applyFill="1" applyBorder="1"/>
    <xf numFmtId="0" fontId="38" fillId="0" borderId="0" xfId="0" applyFont="1" applyAlignment="1">
      <alignment horizontal="left" vertical="center"/>
    </xf>
    <xf numFmtId="43" fontId="45" fillId="0" borderId="0" xfId="87" applyNumberFormat="1" applyFont="1" applyFill="1" applyAlignment="1">
      <alignment horizontal="center" vertical="center"/>
    </xf>
    <xf numFmtId="43" fontId="45" fillId="0" borderId="0" xfId="87" applyNumberFormat="1" applyFont="1" applyFill="1" applyAlignment="1">
      <alignment horizontal="right" vertical="center"/>
    </xf>
    <xf numFmtId="43" fontId="45" fillId="0" borderId="0" xfId="0" applyNumberFormat="1" applyFont="1" applyAlignment="1">
      <alignment vertical="center"/>
    </xf>
    <xf numFmtId="43" fontId="45" fillId="0" borderId="0" xfId="87" applyNumberFormat="1" applyFont="1" applyFill="1" applyBorder="1" applyAlignment="1">
      <alignment horizontal="center" vertical="center"/>
    </xf>
    <xf numFmtId="43" fontId="45" fillId="0" borderId="0" xfId="87" applyNumberFormat="1" applyFont="1" applyFill="1" applyAlignment="1">
      <alignment vertical="center"/>
    </xf>
    <xf numFmtId="0" fontId="45" fillId="0" borderId="0" xfId="0" applyFont="1" applyAlignment="1">
      <alignment horizontal="left" vertical="center"/>
    </xf>
    <xf numFmtId="43" fontId="45" fillId="0" borderId="0" xfId="87" applyNumberFormat="1" applyFont="1" applyFill="1" applyBorder="1" applyAlignment="1">
      <alignment vertical="center"/>
    </xf>
    <xf numFmtId="0" fontId="45" fillId="0" borderId="0" xfId="0" applyFont="1" applyAlignment="1">
      <alignment horizontal="right" vertical="center"/>
    </xf>
    <xf numFmtId="43" fontId="45" fillId="0" borderId="29" xfId="87" applyNumberFormat="1" applyFont="1" applyFill="1" applyBorder="1" applyAlignment="1">
      <alignment horizontal="center" vertical="center" wrapText="1"/>
    </xf>
    <xf numFmtId="0" fontId="38" fillId="0" borderId="43" xfId="58" applyFont="1" applyBorder="1" applyAlignment="1">
      <alignment horizontal="center"/>
    </xf>
    <xf numFmtId="43" fontId="38" fillId="0" borderId="48" xfId="79" applyFont="1" applyFill="1" applyBorder="1" applyAlignment="1"/>
    <xf numFmtId="43" fontId="38" fillId="0" borderId="2" xfId="79" applyFont="1" applyFill="1" applyBorder="1" applyAlignment="1"/>
    <xf numFmtId="172" fontId="38" fillId="0" borderId="2" xfId="87" applyFont="1" applyFill="1" applyBorder="1" applyAlignment="1">
      <alignment horizontal="center"/>
    </xf>
    <xf numFmtId="43" fontId="38" fillId="0" borderId="2" xfId="79" applyFont="1" applyFill="1" applyBorder="1" applyAlignment="1">
      <alignment horizontal="center"/>
    </xf>
    <xf numFmtId="172" fontId="38" fillId="0" borderId="40" xfId="87" applyFont="1" applyFill="1" applyBorder="1" applyProtection="1">
      <protection locked="0"/>
    </xf>
    <xf numFmtId="172" fontId="38" fillId="0" borderId="37" xfId="87" applyFont="1" applyFill="1" applyBorder="1" applyProtection="1">
      <protection locked="0"/>
    </xf>
    <xf numFmtId="0" fontId="38" fillId="0" borderId="0" xfId="0" applyFont="1" applyProtection="1">
      <protection locked="0"/>
    </xf>
    <xf numFmtId="43" fontId="38" fillId="0" borderId="3" xfId="79" applyFont="1" applyFill="1" applyBorder="1" applyAlignment="1"/>
    <xf numFmtId="0" fontId="45" fillId="0" borderId="16" xfId="0" applyFont="1" applyBorder="1" applyAlignment="1" applyProtection="1">
      <alignment horizontal="center"/>
      <protection locked="0"/>
    </xf>
    <xf numFmtId="43" fontId="45" fillId="0" borderId="16" xfId="87" applyNumberFormat="1" applyFont="1" applyFill="1" applyBorder="1" applyAlignment="1">
      <alignment vertical="center"/>
    </xf>
    <xf numFmtId="43" fontId="38" fillId="0" borderId="0" xfId="87" applyNumberFormat="1" applyFont="1" applyFill="1" applyAlignment="1">
      <alignment horizontal="center"/>
    </xf>
    <xf numFmtId="43" fontId="38" fillId="0" borderId="0" xfId="87" applyNumberFormat="1" applyFont="1" applyFill="1" applyBorder="1"/>
    <xf numFmtId="43" fontId="45" fillId="0" borderId="0" xfId="87" applyNumberFormat="1" applyFont="1" applyFill="1" applyAlignment="1">
      <alignment horizontal="center"/>
    </xf>
    <xf numFmtId="43" fontId="45" fillId="0" borderId="0" xfId="87" applyNumberFormat="1" applyFont="1" applyFill="1" applyBorder="1" applyAlignment="1">
      <alignment horizontal="center" vertical="center" wrapText="1"/>
    </xf>
    <xf numFmtId="43" fontId="45" fillId="0" borderId="28" xfId="87" applyNumberFormat="1" applyFont="1" applyFill="1" applyBorder="1" applyAlignment="1">
      <alignment horizontal="center" vertical="center" wrapText="1"/>
    </xf>
    <xf numFmtId="166" fontId="45" fillId="0" borderId="5" xfId="336" applyFont="1" applyFill="1" applyBorder="1" applyAlignment="1">
      <alignment vertical="center" wrapText="1"/>
    </xf>
    <xf numFmtId="0" fontId="38" fillId="0" borderId="1" xfId="58" applyFont="1" applyBorder="1" applyAlignment="1">
      <alignment horizontal="center"/>
    </xf>
    <xf numFmtId="43" fontId="45" fillId="0" borderId="37" xfId="79" applyFont="1" applyFill="1" applyBorder="1" applyAlignment="1">
      <alignment horizontal="left"/>
    </xf>
    <xf numFmtId="43" fontId="38" fillId="0" borderId="37" xfId="79" applyFont="1" applyFill="1" applyBorder="1" applyAlignment="1">
      <alignment horizontal="left"/>
    </xf>
    <xf numFmtId="172" fontId="38" fillId="0" borderId="37" xfId="87" applyFont="1" applyFill="1" applyBorder="1" applyAlignment="1">
      <alignment horizontal="center"/>
    </xf>
    <xf numFmtId="43" fontId="38" fillId="0" borderId="37" xfId="79" applyFont="1" applyFill="1" applyBorder="1" applyAlignment="1">
      <alignment horizontal="center"/>
    </xf>
    <xf numFmtId="0" fontId="38" fillId="0" borderId="1" xfId="0" applyFont="1" applyBorder="1" applyProtection="1">
      <protection locked="0"/>
    </xf>
    <xf numFmtId="0" fontId="38" fillId="0" borderId="42" xfId="0" applyFont="1" applyBorder="1" applyProtection="1">
      <protection locked="0"/>
    </xf>
    <xf numFmtId="43" fontId="45" fillId="0" borderId="2" xfId="79" applyFont="1" applyFill="1" applyBorder="1" applyAlignment="1">
      <alignment horizontal="left"/>
    </xf>
    <xf numFmtId="43" fontId="38" fillId="0" borderId="2" xfId="79" applyFont="1" applyFill="1" applyBorder="1" applyAlignment="1">
      <alignment horizontal="left"/>
    </xf>
    <xf numFmtId="172" fontId="38" fillId="0" borderId="44" xfId="87" applyFont="1" applyFill="1" applyBorder="1" applyProtection="1">
      <protection locked="0"/>
    </xf>
    <xf numFmtId="172" fontId="38" fillId="0" borderId="2" xfId="87" applyFont="1" applyFill="1" applyBorder="1" applyProtection="1">
      <protection locked="0"/>
    </xf>
    <xf numFmtId="0" fontId="45" fillId="0" borderId="43" xfId="58" applyFont="1" applyBorder="1" applyAlignment="1">
      <alignment horizontal="center"/>
    </xf>
    <xf numFmtId="0" fontId="45" fillId="0" borderId="12" xfId="58" applyFont="1" applyBorder="1" applyAlignment="1">
      <alignment horizontal="center" vertical="center"/>
    </xf>
    <xf numFmtId="43" fontId="45" fillId="0" borderId="17" xfId="79" applyFont="1" applyFill="1" applyBorder="1"/>
    <xf numFmtId="43" fontId="45" fillId="0" borderId="12" xfId="87" applyNumberFormat="1" applyFont="1" applyFill="1" applyBorder="1"/>
    <xf numFmtId="43" fontId="45" fillId="0" borderId="12" xfId="87" applyNumberFormat="1" applyFont="1" applyFill="1" applyBorder="1" applyAlignment="1">
      <alignment horizontal="center"/>
    </xf>
    <xf numFmtId="172" fontId="45" fillId="0" borderId="12" xfId="87" applyFont="1" applyFill="1" applyBorder="1"/>
    <xf numFmtId="0" fontId="45" fillId="0" borderId="45" xfId="58" applyFont="1" applyBorder="1" applyAlignment="1">
      <alignment horizontal="center" vertical="center"/>
    </xf>
    <xf numFmtId="0" fontId="45" fillId="0" borderId="46" xfId="73" applyFont="1" applyBorder="1" applyAlignment="1" applyProtection="1">
      <alignment horizontal="center" vertical="center"/>
      <protection locked="0"/>
    </xf>
    <xf numFmtId="43" fontId="45" fillId="0" borderId="47" xfId="79" applyFont="1" applyFill="1" applyBorder="1"/>
    <xf numFmtId="43" fontId="45" fillId="0" borderId="45" xfId="87" applyNumberFormat="1" applyFont="1" applyFill="1" applyBorder="1"/>
    <xf numFmtId="43" fontId="45" fillId="0" borderId="45" xfId="87" applyNumberFormat="1" applyFont="1" applyFill="1" applyBorder="1" applyAlignment="1">
      <alignment horizontal="center"/>
    </xf>
    <xf numFmtId="172" fontId="45" fillId="0" borderId="45" xfId="87" applyFont="1" applyFill="1" applyBorder="1"/>
    <xf numFmtId="43" fontId="45" fillId="0" borderId="45" xfId="79" applyFont="1" applyFill="1" applyBorder="1"/>
    <xf numFmtId="0" fontId="45" fillId="0" borderId="46" xfId="73" applyFont="1" applyBorder="1" applyAlignment="1" applyProtection="1">
      <alignment horizontal="left" vertical="center"/>
      <protection locked="0"/>
    </xf>
    <xf numFmtId="43" fontId="45" fillId="0" borderId="28" xfId="79" applyFont="1" applyFill="1" applyBorder="1"/>
    <xf numFmtId="0" fontId="38" fillId="0" borderId="0" xfId="58" applyFont="1" applyAlignment="1">
      <alignment horizontal="center" vertical="center"/>
    </xf>
    <xf numFmtId="0" fontId="38" fillId="0" borderId="0" xfId="73" applyFont="1" applyAlignment="1" applyProtection="1">
      <alignment horizontal="left" vertical="center"/>
      <protection locked="0"/>
    </xf>
    <xf numFmtId="43" fontId="38" fillId="0" borderId="0" xfId="79" applyFont="1" applyFill="1" applyBorder="1"/>
    <xf numFmtId="43" fontId="38" fillId="0" borderId="0" xfId="87" applyNumberFormat="1" applyFont="1" applyFill="1" applyBorder="1" applyAlignment="1">
      <alignment horizontal="center"/>
    </xf>
    <xf numFmtId="0" fontId="52" fillId="0" borderId="0" xfId="58" applyFont="1" applyAlignment="1">
      <alignment horizontal="center" vertical="center"/>
    </xf>
    <xf numFmtId="166" fontId="52" fillId="0" borderId="0" xfId="338" applyNumberFormat="1" applyFont="1" applyFill="1" applyBorder="1" applyAlignment="1">
      <alignment horizontal="center" vertical="center"/>
    </xf>
    <xf numFmtId="166" fontId="52" fillId="0" borderId="0" xfId="338" applyNumberFormat="1" applyFont="1" applyFill="1" applyBorder="1" applyAlignment="1">
      <alignment horizontal="left" vertical="center"/>
    </xf>
    <xf numFmtId="0" fontId="53" fillId="0" borderId="0" xfId="67" applyFont="1" applyAlignment="1">
      <alignment vertical="center"/>
    </xf>
    <xf numFmtId="166" fontId="52" fillId="0" borderId="0" xfId="79" applyNumberFormat="1" applyFont="1" applyFill="1" applyBorder="1" applyAlignment="1">
      <alignment vertical="center"/>
    </xf>
    <xf numFmtId="43" fontId="52" fillId="0" borderId="0" xfId="79" applyFont="1" applyFill="1"/>
    <xf numFmtId="43" fontId="53" fillId="0" borderId="0" xfId="79" applyFont="1" applyFill="1" applyAlignment="1">
      <alignment vertical="center"/>
    </xf>
    <xf numFmtId="0" fontId="53" fillId="0" borderId="0" xfId="58" applyFont="1" applyAlignment="1">
      <alignment vertical="center"/>
    </xf>
    <xf numFmtId="166" fontId="37" fillId="0" borderId="0" xfId="338" applyNumberFormat="1" applyFont="1" applyFill="1" applyBorder="1" applyAlignment="1">
      <alignment horizontal="left" vertical="center"/>
    </xf>
    <xf numFmtId="166" fontId="53" fillId="0" borderId="0" xfId="338" applyNumberFormat="1" applyFont="1" applyFill="1" applyBorder="1" applyAlignment="1">
      <alignment horizontal="left" vertical="center"/>
    </xf>
    <xf numFmtId="0" fontId="37" fillId="0" borderId="0" xfId="58" applyFont="1" applyAlignment="1">
      <alignment horizontal="left" vertical="center"/>
    </xf>
    <xf numFmtId="166" fontId="53" fillId="0" borderId="0" xfId="338" applyNumberFormat="1" applyFont="1" applyFill="1" applyBorder="1" applyAlignment="1">
      <alignment horizontal="center" vertical="center"/>
    </xf>
    <xf numFmtId="9" fontId="45" fillId="0" borderId="28" xfId="136" applyFont="1" applyFill="1" applyBorder="1" applyAlignment="1">
      <alignment horizontal="center" vertical="center" wrapText="1"/>
    </xf>
    <xf numFmtId="9" fontId="45" fillId="0" borderId="11" xfId="87" applyNumberFormat="1" applyFont="1" applyFill="1" applyBorder="1" applyAlignment="1">
      <alignment vertical="center"/>
    </xf>
    <xf numFmtId="43" fontId="45" fillId="0" borderId="0" xfId="79" applyFont="1" applyFill="1" applyBorder="1" applyAlignment="1"/>
    <xf numFmtId="43" fontId="45" fillId="0" borderId="0" xfId="79" applyFont="1" applyFill="1" applyBorder="1" applyAlignment="1">
      <alignment horizontal="center"/>
    </xf>
    <xf numFmtId="0" fontId="45" fillId="0" borderId="0" xfId="79" applyNumberFormat="1" applyFont="1" applyFill="1" applyBorder="1" applyAlignment="1">
      <alignment horizontal="center"/>
    </xf>
    <xf numFmtId="172" fontId="45" fillId="0" borderId="0" xfId="87" applyFont="1" applyFill="1" applyBorder="1"/>
    <xf numFmtId="43" fontId="45" fillId="0" borderId="0" xfId="87" applyNumberFormat="1" applyFont="1" applyFill="1" applyBorder="1" applyAlignment="1">
      <alignment horizontal="center"/>
    </xf>
    <xf numFmtId="43" fontId="45" fillId="0" borderId="0" xfId="79" applyFont="1" applyFill="1" applyBorder="1" applyAlignment="1">
      <alignment horizontal="left"/>
    </xf>
    <xf numFmtId="166" fontId="38" fillId="0" borderId="0" xfId="0" applyNumberFormat="1" applyFont="1"/>
    <xf numFmtId="43" fontId="38" fillId="0" borderId="0" xfId="79" applyFont="1" applyFill="1" applyBorder="1" applyAlignment="1">
      <alignment vertical="center"/>
    </xf>
    <xf numFmtId="43" fontId="38" fillId="0" borderId="0" xfId="87" applyNumberFormat="1" applyFont="1" applyFill="1" applyBorder="1" applyAlignment="1">
      <alignment vertical="center"/>
    </xf>
    <xf numFmtId="43" fontId="38" fillId="0" borderId="0" xfId="87" applyNumberFormat="1" applyFont="1" applyFill="1" applyBorder="1" applyAlignment="1">
      <alignment horizontal="center" vertical="center"/>
    </xf>
    <xf numFmtId="167" fontId="52" fillId="0" borderId="0" xfId="79" applyNumberFormat="1" applyFont="1" applyFill="1" applyBorder="1" applyAlignment="1">
      <alignment horizontal="left" vertical="center"/>
    </xf>
    <xf numFmtId="0" fontId="53" fillId="0" borderId="0" xfId="79" applyNumberFormat="1" applyFont="1" applyFill="1" applyBorder="1" applyAlignment="1">
      <alignment horizontal="center" vertical="center"/>
    </xf>
    <xf numFmtId="167" fontId="37" fillId="0" borderId="0" xfId="79" applyNumberFormat="1" applyFont="1" applyFill="1" applyBorder="1" applyAlignment="1">
      <alignment horizontal="left" vertical="center"/>
    </xf>
    <xf numFmtId="0" fontId="38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43" fontId="55" fillId="0" borderId="12" xfId="87" applyNumberFormat="1" applyFont="1" applyFill="1" applyBorder="1" applyAlignment="1">
      <alignment horizontal="center" vertical="center"/>
    </xf>
    <xf numFmtId="4" fontId="56" fillId="0" borderId="0" xfId="0" applyNumberFormat="1" applyFont="1" applyAlignment="1">
      <alignment horizontal="center" vertical="center"/>
    </xf>
    <xf numFmtId="167" fontId="38" fillId="0" borderId="12" xfId="79" applyNumberFormat="1" applyFont="1" applyFill="1" applyBorder="1" applyAlignment="1">
      <alignment horizontal="center"/>
    </xf>
    <xf numFmtId="43" fontId="38" fillId="0" borderId="12" xfId="87" applyNumberFormat="1" applyFont="1" applyFill="1" applyBorder="1"/>
    <xf numFmtId="43" fontId="38" fillId="0" borderId="12" xfId="87" applyNumberFormat="1" applyFont="1" applyFill="1" applyBorder="1" applyAlignment="1">
      <alignment horizontal="center"/>
    </xf>
    <xf numFmtId="43" fontId="38" fillId="0" borderId="12" xfId="79" applyFont="1" applyFill="1" applyBorder="1"/>
    <xf numFmtId="0" fontId="56" fillId="0" borderId="0" xfId="0" applyFont="1" applyAlignment="1">
      <alignment horizontal="center" vertical="center"/>
    </xf>
    <xf numFmtId="0" fontId="38" fillId="0" borderId="39" xfId="0" applyFont="1" applyBorder="1"/>
    <xf numFmtId="167" fontId="38" fillId="0" borderId="0" xfId="79" applyNumberFormat="1" applyFont="1" applyFill="1" applyBorder="1" applyAlignment="1">
      <alignment horizontal="center"/>
    </xf>
    <xf numFmtId="0" fontId="38" fillId="0" borderId="0" xfId="73" applyFont="1" applyAlignment="1" applyProtection="1">
      <alignment horizontal="center" vertical="center"/>
      <protection locked="0"/>
    </xf>
    <xf numFmtId="2" fontId="38" fillId="0" borderId="0" xfId="73" applyNumberFormat="1" applyFont="1" applyAlignment="1" applyProtection="1">
      <alignment horizontal="center" vertical="center"/>
      <protection locked="0"/>
    </xf>
    <xf numFmtId="172" fontId="38" fillId="0" borderId="0" xfId="87" applyFont="1" applyFill="1" applyBorder="1"/>
    <xf numFmtId="43" fontId="45" fillId="0" borderId="0" xfId="87" applyNumberFormat="1" applyFont="1" applyFill="1" applyAlignment="1">
      <alignment horizontal="right"/>
    </xf>
    <xf numFmtId="0" fontId="45" fillId="0" borderId="0" xfId="0" applyFont="1" applyAlignment="1">
      <alignment horizontal="left"/>
    </xf>
    <xf numFmtId="43" fontId="45" fillId="0" borderId="0" xfId="87" applyNumberFormat="1" applyFont="1" applyFill="1" applyBorder="1" applyAlignment="1">
      <alignment horizontal="right"/>
    </xf>
    <xf numFmtId="43" fontId="45" fillId="0" borderId="0" xfId="87" applyNumberFormat="1" applyFont="1" applyFill="1" applyBorder="1" applyAlignment="1"/>
    <xf numFmtId="0" fontId="38" fillId="0" borderId="10" xfId="0" applyFont="1" applyBorder="1"/>
    <xf numFmtId="0" fontId="45" fillId="0" borderId="10" xfId="0" applyFont="1" applyBorder="1" applyAlignment="1">
      <alignment horizontal="left"/>
    </xf>
    <xf numFmtId="43" fontId="45" fillId="0" borderId="10" xfId="87" applyNumberFormat="1" applyFont="1" applyFill="1" applyBorder="1" applyAlignment="1"/>
    <xf numFmtId="43" fontId="45" fillId="0" borderId="10" xfId="87" applyNumberFormat="1" applyFont="1" applyFill="1" applyBorder="1" applyAlignment="1">
      <alignment horizontal="right"/>
    </xf>
    <xf numFmtId="0" fontId="45" fillId="0" borderId="10" xfId="0" applyFont="1" applyBorder="1" applyAlignment="1">
      <alignment horizontal="right"/>
    </xf>
    <xf numFmtId="43" fontId="45" fillId="0" borderId="5" xfId="79" applyFont="1" applyFill="1" applyBorder="1" applyAlignment="1">
      <alignment horizontal="center" vertical="center"/>
    </xf>
    <xf numFmtId="0" fontId="38" fillId="0" borderId="13" xfId="58" applyFont="1" applyBorder="1" applyAlignment="1">
      <alignment horizontal="center"/>
    </xf>
    <xf numFmtId="0" fontId="45" fillId="0" borderId="5" xfId="73" applyFont="1" applyBorder="1" applyAlignment="1" applyProtection="1">
      <alignment horizontal="left"/>
      <protection locked="0"/>
    </xf>
    <xf numFmtId="43" fontId="38" fillId="0" borderId="5" xfId="87" applyNumberFormat="1" applyFont="1" applyFill="1" applyBorder="1" applyAlignment="1"/>
    <xf numFmtId="43" fontId="38" fillId="0" borderId="5" xfId="87" applyNumberFormat="1" applyFont="1" applyFill="1" applyBorder="1" applyAlignment="1">
      <alignment horizontal="center"/>
    </xf>
    <xf numFmtId="43" fontId="38" fillId="0" borderId="5" xfId="79" applyFont="1" applyFill="1" applyBorder="1" applyAlignment="1"/>
    <xf numFmtId="43" fontId="45" fillId="0" borderId="5" xfId="79" applyFont="1" applyFill="1" applyBorder="1" applyAlignment="1"/>
    <xf numFmtId="0" fontId="38" fillId="0" borderId="0" xfId="67" applyFont="1"/>
    <xf numFmtId="0" fontId="45" fillId="0" borderId="5" xfId="58" applyFont="1" applyBorder="1" applyAlignment="1">
      <alignment horizontal="center"/>
    </xf>
    <xf numFmtId="0" fontId="45" fillId="0" borderId="5" xfId="60" applyFont="1" applyBorder="1" applyAlignment="1">
      <alignment horizontal="center"/>
    </xf>
    <xf numFmtId="0" fontId="45" fillId="0" borderId="5" xfId="60" applyFont="1" applyBorder="1" applyAlignment="1">
      <alignment horizontal="left" wrapText="1"/>
    </xf>
    <xf numFmtId="166" fontId="38" fillId="0" borderId="5" xfId="66" applyFont="1" applyFill="1" applyBorder="1" applyAlignment="1" applyProtection="1">
      <alignment horizontal="center"/>
      <protection locked="0"/>
    </xf>
    <xf numFmtId="166" fontId="38" fillId="0" borderId="5" xfId="66" applyFont="1" applyFill="1" applyBorder="1" applyAlignment="1">
      <alignment horizontal="center"/>
    </xf>
    <xf numFmtId="166" fontId="38" fillId="0" borderId="5" xfId="66" applyFont="1" applyFill="1" applyBorder="1" applyAlignment="1"/>
    <xf numFmtId="0" fontId="38" fillId="0" borderId="5" xfId="60" applyFont="1" applyBorder="1" applyAlignment="1">
      <alignment horizontal="center"/>
    </xf>
    <xf numFmtId="0" fontId="38" fillId="0" borderId="5" xfId="60" applyFont="1" applyBorder="1" applyAlignment="1">
      <alignment horizontal="left" wrapText="1"/>
    </xf>
    <xf numFmtId="0" fontId="45" fillId="0" borderId="12" xfId="73" applyFont="1" applyBorder="1" applyAlignment="1" applyProtection="1">
      <alignment horizontal="left"/>
      <protection locked="0"/>
    </xf>
    <xf numFmtId="43" fontId="45" fillId="0" borderId="12" xfId="87" applyNumberFormat="1" applyFont="1" applyFill="1" applyBorder="1" applyAlignment="1" applyProtection="1">
      <alignment horizontal="center"/>
    </xf>
    <xf numFmtId="43" fontId="45" fillId="0" borderId="12" xfId="87" applyNumberFormat="1" applyFont="1" applyFill="1" applyBorder="1" applyAlignment="1"/>
    <xf numFmtId="43" fontId="38" fillId="0" borderId="0" xfId="87" applyNumberFormat="1" applyFont="1" applyFill="1" applyAlignment="1"/>
    <xf numFmtId="43" fontId="38" fillId="0" borderId="0" xfId="87" applyNumberFormat="1" applyFont="1" applyFill="1" applyBorder="1" applyAlignment="1"/>
    <xf numFmtId="0" fontId="45" fillId="0" borderId="30" xfId="58" applyFont="1" applyBorder="1" applyAlignment="1">
      <alignment horizontal="center"/>
    </xf>
    <xf numFmtId="43" fontId="45" fillId="0" borderId="30" xfId="79" applyFont="1" applyFill="1" applyBorder="1" applyAlignment="1">
      <alignment horizontal="left"/>
    </xf>
    <xf numFmtId="43" fontId="38" fillId="0" borderId="30" xfId="79" applyFont="1" applyFill="1" applyBorder="1" applyAlignment="1">
      <alignment horizontal="left"/>
    </xf>
    <xf numFmtId="172" fontId="38" fillId="0" borderId="30" xfId="87" applyFont="1" applyFill="1" applyBorder="1" applyAlignment="1">
      <alignment horizontal="center"/>
    </xf>
    <xf numFmtId="43" fontId="38" fillId="0" borderId="30" xfId="79" applyFont="1" applyFill="1" applyBorder="1" applyAlignment="1">
      <alignment horizontal="center"/>
    </xf>
    <xf numFmtId="172" fontId="38" fillId="0" borderId="34" xfId="87" applyFont="1" applyFill="1" applyBorder="1" applyProtection="1">
      <protection locked="0"/>
    </xf>
    <xf numFmtId="172" fontId="38" fillId="0" borderId="30" xfId="87" applyFont="1" applyFill="1" applyBorder="1" applyProtection="1">
      <protection locked="0"/>
    </xf>
    <xf numFmtId="172" fontId="38" fillId="0" borderId="31" xfId="87" applyFont="1" applyFill="1" applyBorder="1" applyProtection="1">
      <protection locked="0"/>
    </xf>
    <xf numFmtId="0" fontId="38" fillId="0" borderId="30" xfId="0" applyFont="1" applyBorder="1" applyAlignment="1" applyProtection="1">
      <alignment horizontal="center"/>
      <protection locked="0"/>
    </xf>
    <xf numFmtId="177" fontId="38" fillId="0" borderId="5" xfId="79" applyNumberFormat="1" applyFont="1" applyFill="1" applyBorder="1" applyAlignment="1">
      <alignment horizontal="left" vertical="center"/>
    </xf>
    <xf numFmtId="0" fontId="45" fillId="0" borderId="14" xfId="73" applyFont="1" applyBorder="1" applyAlignment="1" applyProtection="1">
      <alignment horizontal="left" vertical="center"/>
      <protection locked="0"/>
    </xf>
    <xf numFmtId="43" fontId="38" fillId="0" borderId="15" xfId="79" applyFont="1" applyFill="1" applyBorder="1" applyAlignment="1">
      <alignment horizontal="left" vertical="center"/>
    </xf>
    <xf numFmtId="43" fontId="38" fillId="0" borderId="5" xfId="79" applyFont="1" applyFill="1" applyBorder="1" applyAlignment="1">
      <alignment horizontal="left" vertical="center"/>
    </xf>
    <xf numFmtId="43" fontId="38" fillId="0" borderId="5" xfId="79" applyFont="1" applyFill="1" applyBorder="1" applyAlignment="1">
      <alignment horizontal="center" vertical="center"/>
    </xf>
    <xf numFmtId="0" fontId="45" fillId="0" borderId="0" xfId="67" applyFont="1" applyAlignment="1">
      <alignment horizontal="left" vertical="center"/>
    </xf>
    <xf numFmtId="167" fontId="45" fillId="0" borderId="5" xfId="79" applyNumberFormat="1" applyFont="1" applyFill="1" applyBorder="1" applyAlignment="1">
      <alignment horizontal="left" vertical="center"/>
    </xf>
    <xf numFmtId="43" fontId="45" fillId="0" borderId="15" xfId="79" applyFont="1" applyFill="1" applyBorder="1" applyAlignment="1">
      <alignment horizontal="left" vertical="center"/>
    </xf>
    <xf numFmtId="177" fontId="45" fillId="0" borderId="5" xfId="79" applyNumberFormat="1" applyFont="1" applyFill="1" applyBorder="1" applyAlignment="1">
      <alignment horizontal="right" vertical="top"/>
    </xf>
    <xf numFmtId="0" fontId="38" fillId="0" borderId="14" xfId="73" applyFont="1" applyBorder="1" applyAlignment="1" applyProtection="1">
      <alignment horizontal="center" vertical="top"/>
      <protection locked="0"/>
    </xf>
    <xf numFmtId="43" fontId="38" fillId="0" borderId="15" xfId="79" applyFont="1" applyFill="1" applyBorder="1" applyAlignment="1">
      <alignment horizontal="left" vertical="top"/>
    </xf>
    <xf numFmtId="43" fontId="38" fillId="0" borderId="5" xfId="79" applyFont="1" applyFill="1" applyBorder="1" applyAlignment="1">
      <alignment horizontal="left" vertical="top"/>
    </xf>
    <xf numFmtId="43" fontId="38" fillId="0" borderId="5" xfId="79" applyFont="1" applyFill="1" applyBorder="1" applyAlignment="1">
      <alignment horizontal="center" vertical="top"/>
    </xf>
    <xf numFmtId="0" fontId="45" fillId="0" borderId="0" xfId="67" applyFont="1" applyAlignment="1">
      <alignment horizontal="left" vertical="top"/>
    </xf>
    <xf numFmtId="177" fontId="38" fillId="0" borderId="5" xfId="79" applyNumberFormat="1" applyFont="1" applyFill="1" applyBorder="1" applyAlignment="1">
      <alignment horizontal="left" vertical="top"/>
    </xf>
    <xf numFmtId="0" fontId="45" fillId="0" borderId="14" xfId="73" applyFont="1" applyBorder="1" applyAlignment="1" applyProtection="1">
      <alignment horizontal="center" vertical="top"/>
      <protection locked="0"/>
    </xf>
    <xf numFmtId="167" fontId="45" fillId="0" borderId="5" xfId="79" applyNumberFormat="1" applyFont="1" applyFill="1" applyBorder="1" applyAlignment="1">
      <alignment horizontal="right" vertical="top"/>
    </xf>
    <xf numFmtId="43" fontId="45" fillId="0" borderId="15" xfId="79" applyFont="1" applyFill="1" applyBorder="1" applyAlignment="1">
      <alignment horizontal="left" vertical="top"/>
    </xf>
    <xf numFmtId="0" fontId="45" fillId="0" borderId="0" xfId="0" applyFont="1" applyAlignment="1">
      <alignment horizontal="center" vertical="center"/>
    </xf>
    <xf numFmtId="3" fontId="45" fillId="0" borderId="29" xfId="0" applyNumberFormat="1" applyFont="1" applyBorder="1" applyAlignment="1">
      <alignment horizontal="center" vertical="center"/>
    </xf>
    <xf numFmtId="3" fontId="45" fillId="0" borderId="28" xfId="0" applyNumberFormat="1" applyFont="1" applyBorder="1" applyAlignment="1">
      <alignment horizontal="center" vertical="center"/>
    </xf>
    <xf numFmtId="0" fontId="45" fillId="0" borderId="30" xfId="0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0" fontId="45" fillId="0" borderId="14" xfId="0" applyFont="1" applyBorder="1" applyAlignment="1">
      <alignment horizontal="left" vertical="center"/>
    </xf>
    <xf numFmtId="0" fontId="45" fillId="0" borderId="15" xfId="0" applyFont="1" applyBorder="1" applyAlignment="1">
      <alignment horizontal="left" vertical="center"/>
    </xf>
    <xf numFmtId="0" fontId="45" fillId="0" borderId="5" xfId="0" applyFont="1" applyBorder="1" applyAlignment="1">
      <alignment horizontal="left"/>
    </xf>
    <xf numFmtId="0" fontId="45" fillId="0" borderId="8" xfId="0" applyFont="1" applyBorder="1" applyAlignment="1">
      <alignment horizontal="center" vertical="center"/>
    </xf>
    <xf numFmtId="0" fontId="45" fillId="0" borderId="28" xfId="0" applyFont="1" applyBorder="1" applyAlignment="1">
      <alignment horizontal="center" vertical="center"/>
    </xf>
    <xf numFmtId="0" fontId="45" fillId="0" borderId="14" xfId="0" applyFont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50" fillId="0" borderId="16" xfId="0" applyFont="1" applyBorder="1" applyAlignment="1">
      <alignment horizontal="center"/>
    </xf>
    <xf numFmtId="0" fontId="50" fillId="0" borderId="11" xfId="0" applyFont="1" applyBorder="1" applyAlignment="1">
      <alignment horizontal="center"/>
    </xf>
    <xf numFmtId="0" fontId="50" fillId="0" borderId="17" xfId="0" applyFont="1" applyBorder="1" applyAlignment="1">
      <alignment horizontal="center"/>
    </xf>
    <xf numFmtId="0" fontId="45" fillId="0" borderId="29" xfId="0" applyFont="1" applyBorder="1" applyAlignment="1">
      <alignment horizontal="center" vertical="center"/>
    </xf>
    <xf numFmtId="0" fontId="45" fillId="0" borderId="32" xfId="58" applyFont="1" applyBorder="1" applyAlignment="1">
      <alignment horizontal="center" vertical="center" wrapText="1"/>
    </xf>
    <xf numFmtId="0" fontId="45" fillId="0" borderId="35" xfId="58" applyFont="1" applyBorder="1" applyAlignment="1">
      <alignment horizontal="center" vertical="center" wrapText="1"/>
    </xf>
    <xf numFmtId="0" fontId="45" fillId="0" borderId="29" xfId="58" applyFont="1" applyBorder="1" applyAlignment="1">
      <alignment horizontal="center" vertical="center" wrapText="1"/>
    </xf>
    <xf numFmtId="0" fontId="45" fillId="0" borderId="28" xfId="58" applyFont="1" applyBorder="1" applyAlignment="1">
      <alignment horizontal="center" vertical="center" wrapText="1"/>
    </xf>
    <xf numFmtId="3" fontId="26" fillId="0" borderId="29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6" fillId="0" borderId="29" xfId="58" applyFont="1" applyBorder="1" applyAlignment="1">
      <alignment horizontal="center" vertical="center" wrapText="1"/>
    </xf>
    <xf numFmtId="0" fontId="26" fillId="0" borderId="28" xfId="58" applyFont="1" applyBorder="1" applyAlignment="1">
      <alignment horizontal="center" vertical="center" wrapText="1"/>
    </xf>
    <xf numFmtId="168" fontId="26" fillId="0" borderId="30" xfId="79" applyNumberFormat="1" applyFont="1" applyFill="1" applyBorder="1" applyAlignment="1">
      <alignment horizontal="center" vertical="center" wrapText="1"/>
    </xf>
    <xf numFmtId="168" fontId="26" fillId="0" borderId="12" xfId="79" applyNumberFormat="1" applyFont="1" applyFill="1" applyBorder="1" applyAlignment="1">
      <alignment horizontal="center" vertical="center" wrapText="1"/>
    </xf>
    <xf numFmtId="0" fontId="26" fillId="0" borderId="30" xfId="58" applyFont="1" applyBorder="1" applyAlignment="1">
      <alignment horizontal="center" vertical="center" wrapText="1"/>
    </xf>
    <xf numFmtId="0" fontId="26" fillId="0" borderId="12" xfId="58" applyFont="1" applyBorder="1" applyAlignment="1">
      <alignment horizontal="center" vertical="center" wrapText="1"/>
    </xf>
    <xf numFmtId="0" fontId="28" fillId="0" borderId="29" xfId="58" applyFont="1" applyBorder="1" applyAlignment="1">
      <alignment horizontal="center" vertical="center" wrapText="1"/>
    </xf>
    <xf numFmtId="0" fontId="28" fillId="0" borderId="28" xfId="58" applyFont="1" applyBorder="1" applyAlignment="1">
      <alignment horizontal="center" vertical="center" wrapText="1"/>
    </xf>
    <xf numFmtId="43" fontId="26" fillId="0" borderId="29" xfId="87" applyNumberFormat="1" applyFont="1" applyFill="1" applyBorder="1" applyAlignment="1">
      <alignment horizontal="center" vertical="center" wrapText="1"/>
    </xf>
    <xf numFmtId="43" fontId="26" fillId="0" borderId="28" xfId="87" applyNumberFormat="1" applyFont="1" applyFill="1" applyBorder="1" applyAlignment="1">
      <alignment horizontal="center" vertical="center" wrapText="1"/>
    </xf>
    <xf numFmtId="43" fontId="26" fillId="0" borderId="30" xfId="87" applyNumberFormat="1" applyFont="1" applyFill="1" applyBorder="1" applyAlignment="1">
      <alignment horizontal="center" vertical="center" wrapText="1"/>
    </xf>
    <xf numFmtId="43" fontId="26" fillId="0" borderId="12" xfId="87" applyNumberFormat="1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0" fontId="45" fillId="0" borderId="30" xfId="58" applyFont="1" applyBorder="1" applyAlignment="1">
      <alignment horizontal="center" vertical="center" wrapText="1"/>
    </xf>
    <xf numFmtId="0" fontId="45" fillId="0" borderId="5" xfId="58" applyFont="1" applyBorder="1" applyAlignment="1">
      <alignment horizontal="center" vertical="center" wrapText="1"/>
    </xf>
    <xf numFmtId="0" fontId="45" fillId="0" borderId="6" xfId="58" applyFont="1" applyBorder="1" applyAlignment="1">
      <alignment horizontal="center" vertical="center" wrapText="1"/>
    </xf>
    <xf numFmtId="43" fontId="45" fillId="0" borderId="29" xfId="87" applyNumberFormat="1" applyFont="1" applyFill="1" applyBorder="1" applyAlignment="1">
      <alignment horizontal="center" vertical="center" wrapText="1"/>
    </xf>
    <xf numFmtId="43" fontId="45" fillId="0" borderId="13" xfId="87" applyNumberFormat="1" applyFont="1" applyFill="1" applyBorder="1" applyAlignment="1">
      <alignment horizontal="center" vertical="center" wrapText="1"/>
    </xf>
    <xf numFmtId="43" fontId="45" fillId="0" borderId="30" xfId="87" applyNumberFormat="1" applyFont="1" applyFill="1" applyBorder="1" applyAlignment="1">
      <alignment horizontal="center" vertical="center" wrapText="1"/>
    </xf>
    <xf numFmtId="43" fontId="45" fillId="0" borderId="5" xfId="87" applyNumberFormat="1" applyFont="1" applyFill="1" applyBorder="1" applyAlignment="1">
      <alignment horizontal="center" vertical="center" wrapText="1"/>
    </xf>
    <xf numFmtId="168" fontId="45" fillId="0" borderId="30" xfId="79" applyNumberFormat="1" applyFont="1" applyFill="1" applyBorder="1" applyAlignment="1">
      <alignment horizontal="center" vertical="center" wrapText="1"/>
    </xf>
    <xf numFmtId="168" fontId="45" fillId="0" borderId="5" xfId="79" applyNumberFormat="1" applyFont="1" applyFill="1" applyBorder="1" applyAlignment="1">
      <alignment horizontal="center" vertical="center" wrapText="1"/>
    </xf>
    <xf numFmtId="43" fontId="45" fillId="0" borderId="0" xfId="87" applyNumberFormat="1" applyFont="1" applyFill="1" applyBorder="1" applyAlignment="1">
      <alignment horizontal="center"/>
    </xf>
    <xf numFmtId="0" fontId="45" fillId="0" borderId="0" xfId="0" applyFont="1" applyAlignment="1">
      <alignment horizontal="left" vertical="center"/>
    </xf>
    <xf numFmtId="0" fontId="45" fillId="0" borderId="12" xfId="58" applyFont="1" applyBorder="1" applyAlignment="1">
      <alignment horizontal="center" vertical="center" wrapText="1"/>
    </xf>
    <xf numFmtId="0" fontId="45" fillId="0" borderId="33" xfId="58" applyFont="1" applyBorder="1" applyAlignment="1">
      <alignment horizontal="center" vertical="center" wrapText="1"/>
    </xf>
    <xf numFmtId="0" fontId="45" fillId="0" borderId="36" xfId="58" applyFont="1" applyBorder="1" applyAlignment="1">
      <alignment horizontal="center" vertical="center" wrapText="1"/>
    </xf>
    <xf numFmtId="43" fontId="45" fillId="0" borderId="28" xfId="87" applyNumberFormat="1" applyFont="1" applyFill="1" applyBorder="1" applyAlignment="1">
      <alignment horizontal="center" vertical="center" wrapText="1"/>
    </xf>
    <xf numFmtId="43" fontId="45" fillId="0" borderId="31" xfId="87" applyNumberFormat="1" applyFont="1" applyFill="1" applyBorder="1" applyAlignment="1">
      <alignment horizontal="center" vertical="center"/>
    </xf>
    <xf numFmtId="43" fontId="45" fillId="0" borderId="34" xfId="87" applyNumberFormat="1" applyFont="1" applyFill="1" applyBorder="1" applyAlignment="1">
      <alignment horizontal="center" vertical="center"/>
    </xf>
    <xf numFmtId="43" fontId="38" fillId="0" borderId="48" xfId="79" applyFont="1" applyFill="1" applyBorder="1" applyAlignment="1">
      <alignment horizontal="left"/>
    </xf>
    <xf numFmtId="43" fontId="38" fillId="0" borderId="44" xfId="79" applyFont="1" applyFill="1" applyBorder="1" applyAlignment="1">
      <alignment horizontal="left"/>
    </xf>
    <xf numFmtId="0" fontId="45" fillId="0" borderId="13" xfId="337" applyFont="1" applyBorder="1" applyAlignment="1">
      <alignment horizontal="center" vertical="center"/>
    </xf>
    <xf numFmtId="43" fontId="45" fillId="0" borderId="48" xfId="79" applyFont="1" applyFill="1" applyBorder="1" applyAlignment="1">
      <alignment horizontal="left"/>
    </xf>
    <xf numFmtId="43" fontId="45" fillId="0" borderId="44" xfId="79" applyFont="1" applyFill="1" applyBorder="1" applyAlignment="1">
      <alignment horizontal="left"/>
    </xf>
    <xf numFmtId="43" fontId="45" fillId="0" borderId="16" xfId="79" applyFont="1" applyFill="1" applyBorder="1" applyAlignment="1">
      <alignment horizontal="center"/>
    </xf>
    <xf numFmtId="43" fontId="45" fillId="0" borderId="17" xfId="79" applyFont="1" applyFill="1" applyBorder="1" applyAlignment="1">
      <alignment horizontal="center"/>
    </xf>
    <xf numFmtId="43" fontId="55" fillId="0" borderId="29" xfId="87" applyNumberFormat="1" applyFont="1" applyFill="1" applyBorder="1" applyAlignment="1">
      <alignment horizontal="center" vertical="center" wrapText="1"/>
    </xf>
    <xf numFmtId="43" fontId="55" fillId="0" borderId="28" xfId="87" applyNumberFormat="1" applyFont="1" applyFill="1" applyBorder="1" applyAlignment="1">
      <alignment horizontal="center" vertical="center" wrapText="1"/>
    </xf>
    <xf numFmtId="0" fontId="55" fillId="0" borderId="30" xfId="58" applyFont="1" applyBorder="1" applyAlignment="1">
      <alignment horizontal="center" vertical="center" wrapText="1"/>
    </xf>
    <xf numFmtId="0" fontId="55" fillId="0" borderId="12" xfId="58" applyFont="1" applyBorder="1" applyAlignment="1">
      <alignment horizontal="center" vertical="center" wrapText="1"/>
    </xf>
    <xf numFmtId="43" fontId="55" fillId="0" borderId="31" xfId="87" applyNumberFormat="1" applyFont="1" applyFill="1" applyBorder="1" applyAlignment="1">
      <alignment horizontal="center" vertical="center"/>
    </xf>
    <xf numFmtId="43" fontId="55" fillId="0" borderId="34" xfId="87" applyNumberFormat="1" applyFont="1" applyFill="1" applyBorder="1" applyAlignment="1">
      <alignment horizontal="center" vertical="center"/>
    </xf>
    <xf numFmtId="43" fontId="55" fillId="0" borderId="41" xfId="87" applyNumberFormat="1" applyFont="1" applyFill="1" applyBorder="1" applyAlignment="1">
      <alignment horizontal="center" vertical="center"/>
    </xf>
    <xf numFmtId="0" fontId="55" fillId="0" borderId="32" xfId="58" applyFont="1" applyBorder="1" applyAlignment="1">
      <alignment horizontal="center" vertical="center" wrapText="1"/>
    </xf>
    <xf numFmtId="0" fontId="55" fillId="0" borderId="33" xfId="58" applyFont="1" applyBorder="1" applyAlignment="1">
      <alignment horizontal="center" vertical="center" wrapText="1"/>
    </xf>
    <xf numFmtId="0" fontId="55" fillId="0" borderId="35" xfId="58" applyFont="1" applyBorder="1" applyAlignment="1">
      <alignment horizontal="center" vertical="center" wrapText="1"/>
    </xf>
    <xf numFmtId="0" fontId="55" fillId="0" borderId="36" xfId="58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45" fillId="0" borderId="13" xfId="58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5" fillId="0" borderId="13" xfId="0" applyFont="1" applyBorder="1" applyAlignment="1">
      <alignment horizontal="center" vertical="center"/>
    </xf>
    <xf numFmtId="43" fontId="45" fillId="0" borderId="1" xfId="87" applyNumberFormat="1" applyFont="1" applyFill="1" applyBorder="1" applyAlignment="1">
      <alignment horizontal="center" vertical="center" wrapText="1"/>
    </xf>
    <xf numFmtId="43" fontId="45" fillId="0" borderId="13" xfId="79" applyFont="1" applyFill="1" applyBorder="1" applyAlignment="1">
      <alignment horizontal="center" vertical="center"/>
    </xf>
    <xf numFmtId="168" fontId="45" fillId="0" borderId="13" xfId="79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168" fontId="26" fillId="0" borderId="29" xfId="79" applyNumberFormat="1" applyFont="1" applyFill="1" applyBorder="1" applyAlignment="1">
      <alignment horizontal="center" vertical="center" wrapText="1"/>
    </xf>
    <xf numFmtId="168" fontId="26" fillId="0" borderId="28" xfId="79" applyNumberFormat="1" applyFont="1" applyFill="1" applyBorder="1" applyAlignment="1">
      <alignment horizontal="center" vertical="center" wrapText="1"/>
    </xf>
    <xf numFmtId="43" fontId="26" fillId="0" borderId="30" xfId="79" applyFont="1" applyFill="1" applyBorder="1" applyAlignment="1">
      <alignment horizontal="center"/>
    </xf>
    <xf numFmtId="43" fontId="26" fillId="0" borderId="30" xfId="79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45" fillId="0" borderId="7" xfId="337" applyFont="1" applyBorder="1" applyAlignment="1">
      <alignment horizontal="center" vertical="center"/>
    </xf>
    <xf numFmtId="166" fontId="45" fillId="0" borderId="15" xfId="336" applyFont="1" applyFill="1" applyBorder="1" applyAlignment="1">
      <alignment vertical="center" wrapText="1"/>
    </xf>
    <xf numFmtId="43" fontId="45" fillId="0" borderId="36" xfId="79" applyFont="1" applyFill="1" applyBorder="1"/>
    <xf numFmtId="0" fontId="38" fillId="0" borderId="0" xfId="0" applyFont="1" applyBorder="1"/>
    <xf numFmtId="0" fontId="45" fillId="0" borderId="0" xfId="60" applyFont="1" applyBorder="1" applyAlignment="1">
      <alignment horizontal="center" vertical="center"/>
    </xf>
    <xf numFmtId="166" fontId="45" fillId="0" borderId="0" xfId="336" applyFont="1" applyFill="1" applyBorder="1" applyAlignment="1">
      <alignment horizontal="center" vertical="center"/>
    </xf>
    <xf numFmtId="166" fontId="45" fillId="0" borderId="0" xfId="336" applyFont="1" applyFill="1" applyBorder="1" applyAlignment="1">
      <alignment vertical="center" wrapText="1"/>
    </xf>
    <xf numFmtId="0" fontId="38" fillId="0" borderId="0" xfId="0" applyFont="1" applyBorder="1" applyProtection="1">
      <protection locked="0"/>
    </xf>
    <xf numFmtId="43" fontId="53" fillId="0" borderId="0" xfId="79" applyFont="1" applyFill="1" applyBorder="1" applyAlignment="1">
      <alignment vertical="center"/>
    </xf>
    <xf numFmtId="3" fontId="38" fillId="0" borderId="14" xfId="0" applyNumberFormat="1" applyFont="1" applyBorder="1"/>
    <xf numFmtId="43" fontId="45" fillId="0" borderId="16" xfId="87" applyNumberFormat="1" applyFont="1" applyFill="1" applyBorder="1" applyAlignment="1">
      <alignment horizontal="center" vertical="center"/>
    </xf>
    <xf numFmtId="166" fontId="38" fillId="0" borderId="0" xfId="66" applyFont="1" applyFill="1" applyBorder="1" applyAlignment="1">
      <alignment horizontal="center" vertical="center"/>
    </xf>
    <xf numFmtId="176" fontId="38" fillId="0" borderId="0" xfId="66" applyNumberFormat="1" applyFont="1" applyFill="1" applyBorder="1" applyAlignment="1">
      <alignment vertical="center"/>
    </xf>
    <xf numFmtId="166" fontId="38" fillId="0" borderId="0" xfId="66" applyFont="1" applyFill="1" applyBorder="1" applyAlignment="1">
      <alignment vertical="center"/>
    </xf>
    <xf numFmtId="0" fontId="45" fillId="0" borderId="0" xfId="0" applyFont="1" applyBorder="1"/>
    <xf numFmtId="0" fontId="38" fillId="35" borderId="0" xfId="0" applyFont="1" applyFill="1" applyBorder="1"/>
    <xf numFmtId="0" fontId="45" fillId="0" borderId="0" xfId="67" applyFont="1" applyBorder="1"/>
    <xf numFmtId="43" fontId="45" fillId="37" borderId="5" xfId="79" applyFont="1" applyFill="1" applyBorder="1"/>
    <xf numFmtId="168" fontId="45" fillId="0" borderId="14" xfId="79" applyNumberFormat="1" applyFont="1" applyFill="1" applyBorder="1" applyAlignment="1">
      <alignment horizontal="center" vertical="center" wrapText="1"/>
    </xf>
    <xf numFmtId="172" fontId="38" fillId="0" borderId="48" xfId="87" applyFont="1" applyFill="1" applyBorder="1" applyAlignment="1">
      <alignment horizontal="center"/>
    </xf>
    <xf numFmtId="172" fontId="38" fillId="0" borderId="0" xfId="87" applyFont="1" applyFill="1" applyBorder="1" applyProtection="1">
      <protection locked="0"/>
    </xf>
    <xf numFmtId="0" fontId="45" fillId="0" borderId="0" xfId="67" applyFont="1" applyBorder="1" applyAlignment="1">
      <alignment horizontal="left" vertical="top"/>
    </xf>
    <xf numFmtId="43" fontId="38" fillId="0" borderId="14" xfId="79" applyFont="1" applyFill="1" applyBorder="1" applyAlignment="1">
      <alignment horizontal="left" vertical="top"/>
    </xf>
    <xf numFmtId="43" fontId="38" fillId="0" borderId="16" xfId="79" applyFont="1" applyFill="1" applyBorder="1"/>
    <xf numFmtId="0" fontId="56" fillId="0" borderId="0" xfId="0" applyFont="1" applyBorder="1" applyAlignment="1">
      <alignment horizontal="center" vertical="center"/>
    </xf>
    <xf numFmtId="0" fontId="54" fillId="0" borderId="0" xfId="0" applyFont="1" applyBorder="1" applyAlignment="1">
      <alignment horizontal="center" vertical="center"/>
    </xf>
  </cellXfs>
  <cellStyles count="339">
    <cellStyle name="0,0_x000d__x000a_NA_x000d__x000a_" xfId="69" xr:uid="{00000000-0005-0000-0000-000000000000}"/>
    <cellStyle name="20% - Accent1 2" xfId="1" xr:uid="{00000000-0005-0000-0000-000001000000}"/>
    <cellStyle name="20% - Accent2 2" xfId="2" xr:uid="{00000000-0005-0000-0000-000002000000}"/>
    <cellStyle name="20% - Accent3 2" xfId="3" xr:uid="{00000000-0005-0000-0000-000003000000}"/>
    <cellStyle name="20% - Accent4 2" xfId="4" xr:uid="{00000000-0005-0000-0000-000004000000}"/>
    <cellStyle name="20% - Accent5 2" xfId="5" xr:uid="{00000000-0005-0000-0000-000005000000}"/>
    <cellStyle name="20% - Accent6 2" xfId="6" xr:uid="{00000000-0005-0000-0000-000006000000}"/>
    <cellStyle name="40% - Accent1 2" xfId="7" xr:uid="{00000000-0005-0000-0000-000007000000}"/>
    <cellStyle name="40% - Accent2 2" xfId="8" xr:uid="{00000000-0005-0000-0000-000008000000}"/>
    <cellStyle name="40% - Accent3 2" xfId="9" xr:uid="{00000000-0005-0000-0000-000009000000}"/>
    <cellStyle name="40% - Accent4 2" xfId="10" xr:uid="{00000000-0005-0000-0000-00000A000000}"/>
    <cellStyle name="40% - Accent5 2" xfId="11" xr:uid="{00000000-0005-0000-0000-00000B000000}"/>
    <cellStyle name="40% - Accent6 2" xfId="12" xr:uid="{00000000-0005-0000-0000-00000C000000}"/>
    <cellStyle name="60% - Accent1 2" xfId="13" xr:uid="{00000000-0005-0000-0000-00000D000000}"/>
    <cellStyle name="60% - Accent2 2" xfId="14" xr:uid="{00000000-0005-0000-0000-00000E000000}"/>
    <cellStyle name="60% - Accent3 2" xfId="15" xr:uid="{00000000-0005-0000-0000-00000F000000}"/>
    <cellStyle name="60% - Accent4 2" xfId="16" xr:uid="{00000000-0005-0000-0000-000010000000}"/>
    <cellStyle name="60% - Accent5 2" xfId="17" xr:uid="{00000000-0005-0000-0000-000011000000}"/>
    <cellStyle name="60% - Accent6 2" xfId="18" xr:uid="{00000000-0005-0000-0000-000012000000}"/>
    <cellStyle name="Accent1 2" xfId="19" xr:uid="{00000000-0005-0000-0000-000013000000}"/>
    <cellStyle name="Accent2 2" xfId="20" xr:uid="{00000000-0005-0000-0000-000014000000}"/>
    <cellStyle name="Accent3 2" xfId="21" xr:uid="{00000000-0005-0000-0000-000015000000}"/>
    <cellStyle name="Accent4 2" xfId="22" xr:uid="{00000000-0005-0000-0000-000016000000}"/>
    <cellStyle name="Accent5 2" xfId="23" xr:uid="{00000000-0005-0000-0000-000017000000}"/>
    <cellStyle name="Accent6 2" xfId="24" xr:uid="{00000000-0005-0000-0000-000018000000}"/>
    <cellStyle name="Bad 2" xfId="25" xr:uid="{00000000-0005-0000-0000-000019000000}"/>
    <cellStyle name="Calculation 2" xfId="26" xr:uid="{00000000-0005-0000-0000-00001A000000}"/>
    <cellStyle name="Check Cell 2" xfId="27" xr:uid="{00000000-0005-0000-0000-00001B000000}"/>
    <cellStyle name="Comma 10 10" xfId="338" xr:uid="{00000000-0005-0000-0000-00001C000000}"/>
    <cellStyle name="Comma 10 2" xfId="68" xr:uid="{00000000-0005-0000-0000-00001D000000}"/>
    <cellStyle name="Comma 10 2 2" xfId="150" xr:uid="{00000000-0005-0000-0000-00001E000000}"/>
    <cellStyle name="Comma 10 2 2 2" xfId="209" xr:uid="{00000000-0005-0000-0000-00001F000000}"/>
    <cellStyle name="Comma 10 2 2 2 2" xfId="312" xr:uid="{00000000-0005-0000-0000-000020000000}"/>
    <cellStyle name="Comma 10 2 2 3" xfId="254" xr:uid="{00000000-0005-0000-0000-000021000000}"/>
    <cellStyle name="Comma 10 2 3" xfId="166" xr:uid="{00000000-0005-0000-0000-000022000000}"/>
    <cellStyle name="Comma 10 2 3 2" xfId="225" xr:uid="{00000000-0005-0000-0000-000023000000}"/>
    <cellStyle name="Comma 10 2 3 2 2" xfId="328" xr:uid="{00000000-0005-0000-0000-000024000000}"/>
    <cellStyle name="Comma 10 2 3 3" xfId="270" xr:uid="{00000000-0005-0000-0000-000025000000}"/>
    <cellStyle name="Comma 10 2 4" xfId="180" xr:uid="{00000000-0005-0000-0000-000026000000}"/>
    <cellStyle name="Comma 10 2 4 2" xfId="283" xr:uid="{00000000-0005-0000-0000-000027000000}"/>
    <cellStyle name="Comma 10 2 5" xfId="193" xr:uid="{00000000-0005-0000-0000-000028000000}"/>
    <cellStyle name="Comma 10 2 5 2" xfId="296" xr:uid="{00000000-0005-0000-0000-000029000000}"/>
    <cellStyle name="Comma 10 2 6" xfId="238" xr:uid="{00000000-0005-0000-0000-00002A000000}"/>
    <cellStyle name="Comma 12" xfId="85" xr:uid="{00000000-0005-0000-0000-00002B000000}"/>
    <cellStyle name="Comma 12 2" xfId="157" xr:uid="{00000000-0005-0000-0000-00002C000000}"/>
    <cellStyle name="Comma 12 2 2" xfId="216" xr:uid="{00000000-0005-0000-0000-00002D000000}"/>
    <cellStyle name="Comma 12 2 2 2" xfId="319" xr:uid="{00000000-0005-0000-0000-00002E000000}"/>
    <cellStyle name="Comma 12 2 3" xfId="261" xr:uid="{00000000-0005-0000-0000-00002F000000}"/>
    <cellStyle name="Comma 12 3" xfId="171" xr:uid="{00000000-0005-0000-0000-000030000000}"/>
    <cellStyle name="Comma 12 3 2" xfId="230" xr:uid="{00000000-0005-0000-0000-000031000000}"/>
    <cellStyle name="Comma 12 3 2 2" xfId="333" xr:uid="{00000000-0005-0000-0000-000032000000}"/>
    <cellStyle name="Comma 12 3 3" xfId="275" xr:uid="{00000000-0005-0000-0000-000033000000}"/>
    <cellStyle name="Comma 12 4" xfId="185" xr:uid="{00000000-0005-0000-0000-000034000000}"/>
    <cellStyle name="Comma 12 4 2" xfId="288" xr:uid="{00000000-0005-0000-0000-000035000000}"/>
    <cellStyle name="Comma 12 5" xfId="198" xr:uid="{00000000-0005-0000-0000-000036000000}"/>
    <cellStyle name="Comma 12 5 2" xfId="301" xr:uid="{00000000-0005-0000-0000-000037000000}"/>
    <cellStyle name="Comma 12 6" xfId="243" xr:uid="{00000000-0005-0000-0000-000038000000}"/>
    <cellStyle name="Comma 13 2" xfId="92" xr:uid="{00000000-0005-0000-0000-000039000000}"/>
    <cellStyle name="Comma 14" xfId="93" xr:uid="{00000000-0005-0000-0000-00003A000000}"/>
    <cellStyle name="Comma 2" xfId="28" xr:uid="{00000000-0005-0000-0000-00003B000000}"/>
    <cellStyle name="Comma 2 2" xfId="66" xr:uid="{00000000-0005-0000-0000-00003C000000}"/>
    <cellStyle name="Comma 2 2 2" xfId="77" xr:uid="{00000000-0005-0000-0000-00003D000000}"/>
    <cellStyle name="Comma 2 2 3" xfId="149" xr:uid="{00000000-0005-0000-0000-00003E000000}"/>
    <cellStyle name="Comma 2 2 3 2" xfId="208" xr:uid="{00000000-0005-0000-0000-00003F000000}"/>
    <cellStyle name="Comma 2 2 3 2 2" xfId="311" xr:uid="{00000000-0005-0000-0000-000040000000}"/>
    <cellStyle name="Comma 2 2 3 3" xfId="253" xr:uid="{00000000-0005-0000-0000-000041000000}"/>
    <cellStyle name="Comma 2 2 8" xfId="336" xr:uid="{00000000-0005-0000-0000-000042000000}"/>
    <cellStyle name="Comma 2 3" xfId="94" xr:uid="{00000000-0005-0000-0000-000043000000}"/>
    <cellStyle name="Comma 2 4" xfId="70" xr:uid="{00000000-0005-0000-0000-000044000000}"/>
    <cellStyle name="Comma 2 5" xfId="142" xr:uid="{00000000-0005-0000-0000-000045000000}"/>
    <cellStyle name="Comma 2 5 2" xfId="201" xr:uid="{00000000-0005-0000-0000-000046000000}"/>
    <cellStyle name="Comma 2 5 2 2" xfId="304" xr:uid="{00000000-0005-0000-0000-000047000000}"/>
    <cellStyle name="Comma 2 5 3" xfId="246" xr:uid="{00000000-0005-0000-0000-000048000000}"/>
    <cellStyle name="Comma 2 6" xfId="160" xr:uid="{00000000-0005-0000-0000-000049000000}"/>
    <cellStyle name="Comma 2 6 2" xfId="219" xr:uid="{00000000-0005-0000-0000-00004A000000}"/>
    <cellStyle name="Comma 2 6 2 2" xfId="322" xr:uid="{00000000-0005-0000-0000-00004B000000}"/>
    <cellStyle name="Comma 2 6 3" xfId="264" xr:uid="{00000000-0005-0000-0000-00004C000000}"/>
    <cellStyle name="Comma 2 7" xfId="174" xr:uid="{00000000-0005-0000-0000-00004D000000}"/>
    <cellStyle name="Comma 2 7 2" xfId="277" xr:uid="{00000000-0005-0000-0000-00004E000000}"/>
    <cellStyle name="Comma 2 8" xfId="187" xr:uid="{00000000-0005-0000-0000-00004F000000}"/>
    <cellStyle name="Comma 2 8 2" xfId="290" xr:uid="{00000000-0005-0000-0000-000050000000}"/>
    <cellStyle name="Comma 2 9" xfId="232" xr:uid="{00000000-0005-0000-0000-000051000000}"/>
    <cellStyle name="Comma 3" xfId="29" xr:uid="{00000000-0005-0000-0000-000052000000}"/>
    <cellStyle name="Comma 3 2" xfId="79" xr:uid="{00000000-0005-0000-0000-000053000000}"/>
    <cellStyle name="Comma 3 2 2" xfId="155" xr:uid="{00000000-0005-0000-0000-000054000000}"/>
    <cellStyle name="Comma 3 2 2 2" xfId="214" xr:uid="{00000000-0005-0000-0000-000055000000}"/>
    <cellStyle name="Comma 3 2 2 2 2" xfId="317" xr:uid="{00000000-0005-0000-0000-000056000000}"/>
    <cellStyle name="Comma 3 2 2 3" xfId="259" xr:uid="{00000000-0005-0000-0000-000057000000}"/>
    <cellStyle name="Comma 3 2 3" xfId="170" xr:uid="{00000000-0005-0000-0000-000058000000}"/>
    <cellStyle name="Comma 3 2 3 2" xfId="229" xr:uid="{00000000-0005-0000-0000-000059000000}"/>
    <cellStyle name="Comma 3 2 3 2 2" xfId="332" xr:uid="{00000000-0005-0000-0000-00005A000000}"/>
    <cellStyle name="Comma 3 2 3 3" xfId="274" xr:uid="{00000000-0005-0000-0000-00005B000000}"/>
    <cellStyle name="Comma 3 2 4" xfId="184" xr:uid="{00000000-0005-0000-0000-00005C000000}"/>
    <cellStyle name="Comma 3 2 4 2" xfId="287" xr:uid="{00000000-0005-0000-0000-00005D000000}"/>
    <cellStyle name="Comma 3 2 5" xfId="197" xr:uid="{00000000-0005-0000-0000-00005E000000}"/>
    <cellStyle name="Comma 3 2 5 2" xfId="300" xr:uid="{00000000-0005-0000-0000-00005F000000}"/>
    <cellStyle name="Comma 3 2 6" xfId="242" xr:uid="{00000000-0005-0000-0000-000060000000}"/>
    <cellStyle name="Comma 3 3" xfId="95" xr:uid="{00000000-0005-0000-0000-000061000000}"/>
    <cellStyle name="Comma 3 4" xfId="143" xr:uid="{00000000-0005-0000-0000-000062000000}"/>
    <cellStyle name="Comma 3 4 2" xfId="202" xr:uid="{00000000-0005-0000-0000-000063000000}"/>
    <cellStyle name="Comma 3 4 2 2" xfId="305" xr:uid="{00000000-0005-0000-0000-000064000000}"/>
    <cellStyle name="Comma 3 4 3" xfId="247" xr:uid="{00000000-0005-0000-0000-000065000000}"/>
    <cellStyle name="Comma 3 5" xfId="161" xr:uid="{00000000-0005-0000-0000-000066000000}"/>
    <cellStyle name="Comma 3 5 2" xfId="220" xr:uid="{00000000-0005-0000-0000-000067000000}"/>
    <cellStyle name="Comma 3 5 2 2" xfId="323" xr:uid="{00000000-0005-0000-0000-000068000000}"/>
    <cellStyle name="Comma 3 5 3" xfId="265" xr:uid="{00000000-0005-0000-0000-000069000000}"/>
    <cellStyle name="Comma 3 6" xfId="175" xr:uid="{00000000-0005-0000-0000-00006A000000}"/>
    <cellStyle name="Comma 3 6 2" xfId="278" xr:uid="{00000000-0005-0000-0000-00006B000000}"/>
    <cellStyle name="Comma 3 7" xfId="188" xr:uid="{00000000-0005-0000-0000-00006C000000}"/>
    <cellStyle name="Comma 3 7 2" xfId="291" xr:uid="{00000000-0005-0000-0000-00006D000000}"/>
    <cellStyle name="Comma 3 8" xfId="233" xr:uid="{00000000-0005-0000-0000-00006E000000}"/>
    <cellStyle name="Comma 35" xfId="86" xr:uid="{00000000-0005-0000-0000-00006F000000}"/>
    <cellStyle name="Comma 35 2" xfId="158" xr:uid="{00000000-0005-0000-0000-000070000000}"/>
    <cellStyle name="Comma 35 2 2" xfId="217" xr:uid="{00000000-0005-0000-0000-000071000000}"/>
    <cellStyle name="Comma 35 2 2 2" xfId="320" xr:uid="{00000000-0005-0000-0000-000072000000}"/>
    <cellStyle name="Comma 35 2 3" xfId="262" xr:uid="{00000000-0005-0000-0000-000073000000}"/>
    <cellStyle name="Comma 35 3" xfId="172" xr:uid="{00000000-0005-0000-0000-000074000000}"/>
    <cellStyle name="Comma 35 3 2" xfId="231" xr:uid="{00000000-0005-0000-0000-000075000000}"/>
    <cellStyle name="Comma 35 3 2 2" xfId="334" xr:uid="{00000000-0005-0000-0000-000076000000}"/>
    <cellStyle name="Comma 35 3 3" xfId="276" xr:uid="{00000000-0005-0000-0000-000077000000}"/>
    <cellStyle name="Comma 35 4" xfId="186" xr:uid="{00000000-0005-0000-0000-000078000000}"/>
    <cellStyle name="Comma 35 4 2" xfId="289" xr:uid="{00000000-0005-0000-0000-000079000000}"/>
    <cellStyle name="Comma 35 5" xfId="199" xr:uid="{00000000-0005-0000-0000-00007A000000}"/>
    <cellStyle name="Comma 35 5 2" xfId="302" xr:uid="{00000000-0005-0000-0000-00007B000000}"/>
    <cellStyle name="Comma 35 6" xfId="244" xr:uid="{00000000-0005-0000-0000-00007C000000}"/>
    <cellStyle name="Comma 4" xfId="30" xr:uid="{00000000-0005-0000-0000-00007D000000}"/>
    <cellStyle name="Comma 4 2" xfId="78" xr:uid="{00000000-0005-0000-0000-00007E000000}"/>
    <cellStyle name="Comma 4 2 2" xfId="154" xr:uid="{00000000-0005-0000-0000-00007F000000}"/>
    <cellStyle name="Comma 4 2 2 2" xfId="213" xr:uid="{00000000-0005-0000-0000-000080000000}"/>
    <cellStyle name="Comma 4 2 2 2 2" xfId="316" xr:uid="{00000000-0005-0000-0000-000081000000}"/>
    <cellStyle name="Comma 4 2 2 3" xfId="258" xr:uid="{00000000-0005-0000-0000-000082000000}"/>
    <cellStyle name="Comma 4 2 3" xfId="169" xr:uid="{00000000-0005-0000-0000-000083000000}"/>
    <cellStyle name="Comma 4 2 3 2" xfId="228" xr:uid="{00000000-0005-0000-0000-000084000000}"/>
    <cellStyle name="Comma 4 2 3 2 2" xfId="331" xr:uid="{00000000-0005-0000-0000-000085000000}"/>
    <cellStyle name="Comma 4 2 3 3" xfId="273" xr:uid="{00000000-0005-0000-0000-000086000000}"/>
    <cellStyle name="Comma 4 2 4" xfId="183" xr:uid="{00000000-0005-0000-0000-000087000000}"/>
    <cellStyle name="Comma 4 2 4 2" xfId="286" xr:uid="{00000000-0005-0000-0000-000088000000}"/>
    <cellStyle name="Comma 4 2 5" xfId="196" xr:uid="{00000000-0005-0000-0000-000089000000}"/>
    <cellStyle name="Comma 4 2 5 2" xfId="299" xr:uid="{00000000-0005-0000-0000-00008A000000}"/>
    <cellStyle name="Comma 4 2 6" xfId="241" xr:uid="{00000000-0005-0000-0000-00008B000000}"/>
    <cellStyle name="Comma 4 3" xfId="96" xr:uid="{00000000-0005-0000-0000-00008C000000}"/>
    <cellStyle name="Comma 4 4" xfId="144" xr:uid="{00000000-0005-0000-0000-00008D000000}"/>
    <cellStyle name="Comma 4 4 2" xfId="203" xr:uid="{00000000-0005-0000-0000-00008E000000}"/>
    <cellStyle name="Comma 4 4 2 2" xfId="306" xr:uid="{00000000-0005-0000-0000-00008F000000}"/>
    <cellStyle name="Comma 4 4 3" xfId="248" xr:uid="{00000000-0005-0000-0000-000090000000}"/>
    <cellStyle name="Comma 4 5" xfId="162" xr:uid="{00000000-0005-0000-0000-000091000000}"/>
    <cellStyle name="Comma 4 5 2" xfId="221" xr:uid="{00000000-0005-0000-0000-000092000000}"/>
    <cellStyle name="Comma 4 5 2 2" xfId="324" xr:uid="{00000000-0005-0000-0000-000093000000}"/>
    <cellStyle name="Comma 4 5 3" xfId="266" xr:uid="{00000000-0005-0000-0000-000094000000}"/>
    <cellStyle name="Comma 4 6" xfId="176" xr:uid="{00000000-0005-0000-0000-000095000000}"/>
    <cellStyle name="Comma 4 6 2" xfId="279" xr:uid="{00000000-0005-0000-0000-000096000000}"/>
    <cellStyle name="Comma 4 7" xfId="189" xr:uid="{00000000-0005-0000-0000-000097000000}"/>
    <cellStyle name="Comma 4 7 2" xfId="292" xr:uid="{00000000-0005-0000-0000-000098000000}"/>
    <cellStyle name="Comma 4 8" xfId="234" xr:uid="{00000000-0005-0000-0000-000099000000}"/>
    <cellStyle name="Comma 5" xfId="57" xr:uid="{00000000-0005-0000-0000-00009A000000}"/>
    <cellStyle name="Comma 5 2" xfId="31" xr:uid="{00000000-0005-0000-0000-00009B000000}"/>
    <cellStyle name="Comma 5 2 2" xfId="145" xr:uid="{00000000-0005-0000-0000-00009C000000}"/>
    <cellStyle name="Comma 5 2 2 2" xfId="204" xr:uid="{00000000-0005-0000-0000-00009D000000}"/>
    <cellStyle name="Comma 5 2 2 2 2" xfId="307" xr:uid="{00000000-0005-0000-0000-00009E000000}"/>
    <cellStyle name="Comma 5 2 2 3" xfId="249" xr:uid="{00000000-0005-0000-0000-00009F000000}"/>
    <cellStyle name="Comma 5 2 3" xfId="163" xr:uid="{00000000-0005-0000-0000-0000A0000000}"/>
    <cellStyle name="Comma 5 2 3 2" xfId="222" xr:uid="{00000000-0005-0000-0000-0000A1000000}"/>
    <cellStyle name="Comma 5 2 3 2 2" xfId="325" xr:uid="{00000000-0005-0000-0000-0000A2000000}"/>
    <cellStyle name="Comma 5 2 3 3" xfId="267" xr:uid="{00000000-0005-0000-0000-0000A3000000}"/>
    <cellStyle name="Comma 5 2 4" xfId="177" xr:uid="{00000000-0005-0000-0000-0000A4000000}"/>
    <cellStyle name="Comma 5 2 4 2" xfId="280" xr:uid="{00000000-0005-0000-0000-0000A5000000}"/>
    <cellStyle name="Comma 5 2 5" xfId="190" xr:uid="{00000000-0005-0000-0000-0000A6000000}"/>
    <cellStyle name="Comma 5 2 5 2" xfId="293" xr:uid="{00000000-0005-0000-0000-0000A7000000}"/>
    <cellStyle name="Comma 5 2 6" xfId="235" xr:uid="{00000000-0005-0000-0000-0000A8000000}"/>
    <cellStyle name="Comma 5 3" xfId="82" xr:uid="{00000000-0005-0000-0000-0000A9000000}"/>
    <cellStyle name="Comma 5 3 2" xfId="156" xr:uid="{00000000-0005-0000-0000-0000AA000000}"/>
    <cellStyle name="Comma 5 3 2 2" xfId="215" xr:uid="{00000000-0005-0000-0000-0000AB000000}"/>
    <cellStyle name="Comma 5 3 2 2 2" xfId="318" xr:uid="{00000000-0005-0000-0000-0000AC000000}"/>
    <cellStyle name="Comma 5 3 2 3" xfId="260" xr:uid="{00000000-0005-0000-0000-0000AD000000}"/>
    <cellStyle name="Comma 5 4" xfId="97" xr:uid="{00000000-0005-0000-0000-0000AE000000}"/>
    <cellStyle name="Comma 5 5" xfId="147" xr:uid="{00000000-0005-0000-0000-0000AF000000}"/>
    <cellStyle name="Comma 5 5 2" xfId="206" xr:uid="{00000000-0005-0000-0000-0000B0000000}"/>
    <cellStyle name="Comma 5 5 2 2" xfId="309" xr:uid="{00000000-0005-0000-0000-0000B1000000}"/>
    <cellStyle name="Comma 5 5 3" xfId="251" xr:uid="{00000000-0005-0000-0000-0000B2000000}"/>
    <cellStyle name="Comma 6" xfId="74" xr:uid="{00000000-0005-0000-0000-0000B3000000}"/>
    <cellStyle name="Comma 6 2" xfId="98" xr:uid="{00000000-0005-0000-0000-0000B4000000}"/>
    <cellStyle name="Comma 6 2 2" xfId="159" xr:uid="{00000000-0005-0000-0000-0000B5000000}"/>
    <cellStyle name="Comma 6 2 2 2" xfId="218" xr:uid="{00000000-0005-0000-0000-0000B6000000}"/>
    <cellStyle name="Comma 6 2 2 2 2" xfId="321" xr:uid="{00000000-0005-0000-0000-0000B7000000}"/>
    <cellStyle name="Comma 6 2 2 3" xfId="263" xr:uid="{00000000-0005-0000-0000-0000B8000000}"/>
    <cellStyle name="Comma 6 2 3" xfId="200" xr:uid="{00000000-0005-0000-0000-0000B9000000}"/>
    <cellStyle name="Comma 6 2 3 2" xfId="303" xr:uid="{00000000-0005-0000-0000-0000BA000000}"/>
    <cellStyle name="Comma 6 2 4" xfId="245" xr:uid="{00000000-0005-0000-0000-0000BB000000}"/>
    <cellStyle name="Comma 6 3" xfId="152" xr:uid="{00000000-0005-0000-0000-0000BC000000}"/>
    <cellStyle name="Comma 6 3 2" xfId="211" xr:uid="{00000000-0005-0000-0000-0000BD000000}"/>
    <cellStyle name="Comma 6 3 2 2" xfId="314" xr:uid="{00000000-0005-0000-0000-0000BE000000}"/>
    <cellStyle name="Comma 6 3 3" xfId="256" xr:uid="{00000000-0005-0000-0000-0000BF000000}"/>
    <cellStyle name="Comma 6 4" xfId="167" xr:uid="{00000000-0005-0000-0000-0000C0000000}"/>
    <cellStyle name="Comma 6 4 2" xfId="226" xr:uid="{00000000-0005-0000-0000-0000C1000000}"/>
    <cellStyle name="Comma 6 4 2 2" xfId="329" xr:uid="{00000000-0005-0000-0000-0000C2000000}"/>
    <cellStyle name="Comma 6 4 3" xfId="271" xr:uid="{00000000-0005-0000-0000-0000C3000000}"/>
    <cellStyle name="Comma 6 5" xfId="181" xr:uid="{00000000-0005-0000-0000-0000C4000000}"/>
    <cellStyle name="Comma 6 5 2" xfId="284" xr:uid="{00000000-0005-0000-0000-0000C5000000}"/>
    <cellStyle name="Comma 6 6" xfId="194" xr:uid="{00000000-0005-0000-0000-0000C6000000}"/>
    <cellStyle name="Comma 6 6 2" xfId="297" xr:uid="{00000000-0005-0000-0000-0000C7000000}"/>
    <cellStyle name="Comma 6 7" xfId="239" xr:uid="{00000000-0005-0000-0000-0000C8000000}"/>
    <cellStyle name="Comma 7" xfId="91" xr:uid="{00000000-0005-0000-0000-0000C9000000}"/>
    <cellStyle name="Comma 8" xfId="71" xr:uid="{00000000-0005-0000-0000-0000CA000000}"/>
    <cellStyle name="Comma 8 2" xfId="32" xr:uid="{00000000-0005-0000-0000-0000CB000000}"/>
    <cellStyle name="Comma 8 2 2" xfId="76" xr:uid="{00000000-0005-0000-0000-0000CC000000}"/>
    <cellStyle name="Comma 8 3" xfId="151" xr:uid="{00000000-0005-0000-0000-0000CD000000}"/>
    <cellStyle name="Comma 8 3 2" xfId="210" xr:uid="{00000000-0005-0000-0000-0000CE000000}"/>
    <cellStyle name="Comma 8 3 2 2" xfId="313" xr:uid="{00000000-0005-0000-0000-0000CF000000}"/>
    <cellStyle name="Comma 8 3 3" xfId="255" xr:uid="{00000000-0005-0000-0000-0000D0000000}"/>
    <cellStyle name="Comma 9 2 2 2" xfId="61" xr:uid="{00000000-0005-0000-0000-0000D1000000}"/>
    <cellStyle name="Comma 9 2 2 2 2" xfId="148" xr:uid="{00000000-0005-0000-0000-0000D2000000}"/>
    <cellStyle name="Comma 9 2 2 2 2 2" xfId="207" xr:uid="{00000000-0005-0000-0000-0000D3000000}"/>
    <cellStyle name="Comma 9 2 2 2 2 2 2" xfId="310" xr:uid="{00000000-0005-0000-0000-0000D4000000}"/>
    <cellStyle name="Comma 9 2 2 2 2 3" xfId="252" xr:uid="{00000000-0005-0000-0000-0000D5000000}"/>
    <cellStyle name="Comma 9 2 2 2 3" xfId="165" xr:uid="{00000000-0005-0000-0000-0000D6000000}"/>
    <cellStyle name="Comma 9 2 2 2 3 2" xfId="224" xr:uid="{00000000-0005-0000-0000-0000D7000000}"/>
    <cellStyle name="Comma 9 2 2 2 3 2 2" xfId="327" xr:uid="{00000000-0005-0000-0000-0000D8000000}"/>
    <cellStyle name="Comma 9 2 2 2 3 3" xfId="269" xr:uid="{00000000-0005-0000-0000-0000D9000000}"/>
    <cellStyle name="Comma 9 2 2 2 4" xfId="179" xr:uid="{00000000-0005-0000-0000-0000DA000000}"/>
    <cellStyle name="Comma 9 2 2 2 4 2" xfId="282" xr:uid="{00000000-0005-0000-0000-0000DB000000}"/>
    <cellStyle name="Comma 9 2 2 2 5" xfId="192" xr:uid="{00000000-0005-0000-0000-0000DC000000}"/>
    <cellStyle name="Comma 9 2 2 2 5 2" xfId="295" xr:uid="{00000000-0005-0000-0000-0000DD000000}"/>
    <cellStyle name="Comma 9 2 2 2 6" xfId="237" xr:uid="{00000000-0005-0000-0000-0000DE000000}"/>
    <cellStyle name="Currency 2" xfId="64" xr:uid="{00000000-0005-0000-0000-0000DF000000}"/>
    <cellStyle name="Currency 2 2" xfId="99" xr:uid="{00000000-0005-0000-0000-0000E0000000}"/>
    <cellStyle name="Currency 2 3" xfId="140" xr:uid="{00000000-0005-0000-0000-0000E1000000}"/>
    <cellStyle name="Currency 3" xfId="100" xr:uid="{00000000-0005-0000-0000-0000E2000000}"/>
    <cellStyle name="Explanatory Text 2" xfId="33" xr:uid="{00000000-0005-0000-0000-0000E3000000}"/>
    <cellStyle name="Good 2" xfId="34" xr:uid="{00000000-0005-0000-0000-0000E4000000}"/>
    <cellStyle name="Heading 1 2" xfId="35" xr:uid="{00000000-0005-0000-0000-0000E5000000}"/>
    <cellStyle name="Heading 2 2" xfId="36" xr:uid="{00000000-0005-0000-0000-0000E6000000}"/>
    <cellStyle name="Heading 3 2" xfId="37" xr:uid="{00000000-0005-0000-0000-0000E7000000}"/>
    <cellStyle name="Heading 4 2" xfId="38" xr:uid="{00000000-0005-0000-0000-0000E8000000}"/>
    <cellStyle name="Input 2" xfId="39" xr:uid="{00000000-0005-0000-0000-0000EA000000}"/>
    <cellStyle name="Linked Cell 2" xfId="40" xr:uid="{00000000-0005-0000-0000-0000EB000000}"/>
    <cellStyle name="Neutral 2" xfId="41" xr:uid="{00000000-0005-0000-0000-0000EC000000}"/>
    <cellStyle name="Normal - Style1 2" xfId="101" xr:uid="{00000000-0005-0000-0000-0000ED000000}"/>
    <cellStyle name="Normal 10" xfId="102" xr:uid="{00000000-0005-0000-0000-0000EE000000}"/>
    <cellStyle name="Normal 10 2" xfId="67" xr:uid="{00000000-0005-0000-0000-0000EF000000}"/>
    <cellStyle name="Normal 10 2 2" xfId="103" xr:uid="{00000000-0005-0000-0000-0000F0000000}"/>
    <cellStyle name="Normal 11" xfId="104" xr:uid="{00000000-0005-0000-0000-0000F1000000}"/>
    <cellStyle name="Normal 12" xfId="105" xr:uid="{00000000-0005-0000-0000-0000F2000000}"/>
    <cellStyle name="Normal 128" xfId="106" xr:uid="{00000000-0005-0000-0000-0000F3000000}"/>
    <cellStyle name="Normal 13" xfId="107" xr:uid="{00000000-0005-0000-0000-0000F4000000}"/>
    <cellStyle name="Normal 14" xfId="108" xr:uid="{00000000-0005-0000-0000-0000F5000000}"/>
    <cellStyle name="Normal 15" xfId="109" xr:uid="{00000000-0005-0000-0000-0000F6000000}"/>
    <cellStyle name="Normal 16" xfId="110" xr:uid="{00000000-0005-0000-0000-0000F7000000}"/>
    <cellStyle name="Normal 17" xfId="111" xr:uid="{00000000-0005-0000-0000-0000F8000000}"/>
    <cellStyle name="Normal 18" xfId="112" xr:uid="{00000000-0005-0000-0000-0000F9000000}"/>
    <cellStyle name="Normal 19" xfId="113" xr:uid="{00000000-0005-0000-0000-0000FA000000}"/>
    <cellStyle name="Normal 2" xfId="42" xr:uid="{00000000-0005-0000-0000-0000FB000000}"/>
    <cellStyle name="Normal 2 2" xfId="60" xr:uid="{00000000-0005-0000-0000-0000FC000000}"/>
    <cellStyle name="Normal 2 2 2" xfId="115" xr:uid="{00000000-0005-0000-0000-0000FD000000}"/>
    <cellStyle name="Normal 2 2 5" xfId="337" xr:uid="{00000000-0005-0000-0000-0000FE000000}"/>
    <cellStyle name="Normal 2 3" xfId="116" xr:uid="{00000000-0005-0000-0000-0000FF000000}"/>
    <cellStyle name="Normal 2 4" xfId="114" xr:uid="{00000000-0005-0000-0000-000000010000}"/>
    <cellStyle name="Normal 20" xfId="117" xr:uid="{00000000-0005-0000-0000-000001010000}"/>
    <cellStyle name="Normal 21" xfId="118" xr:uid="{00000000-0005-0000-0000-000002010000}"/>
    <cellStyle name="Normal 22" xfId="90" xr:uid="{00000000-0005-0000-0000-000003010000}"/>
    <cellStyle name="Normal 23" xfId="133" xr:uid="{00000000-0005-0000-0000-000004010000}"/>
    <cellStyle name="Normal 24" xfId="134" xr:uid="{00000000-0005-0000-0000-000005010000}"/>
    <cellStyle name="Normal 27" xfId="89" xr:uid="{00000000-0005-0000-0000-000006010000}"/>
    <cellStyle name="Normal 3" xfId="43" xr:uid="{00000000-0005-0000-0000-000007010000}"/>
    <cellStyle name="Normal 3 2" xfId="72" xr:uid="{00000000-0005-0000-0000-000008010000}"/>
    <cellStyle name="Normal 3 3" xfId="119" xr:uid="{00000000-0005-0000-0000-000009010000}"/>
    <cellStyle name="Normal 3 3 2" xfId="62" xr:uid="{00000000-0005-0000-0000-00000A010000}"/>
    <cellStyle name="Normal 3 4" xfId="63" xr:uid="{00000000-0005-0000-0000-00000B010000}"/>
    <cellStyle name="Normal 4" xfId="44" xr:uid="{00000000-0005-0000-0000-00000C010000}"/>
    <cellStyle name="Normal 4 2" xfId="120" xr:uid="{00000000-0005-0000-0000-00000D010000}"/>
    <cellStyle name="Normal 4 3" xfId="135" xr:uid="{00000000-0005-0000-0000-00000E010000}"/>
    <cellStyle name="Normal 5" xfId="45" xr:uid="{00000000-0005-0000-0000-00000F010000}"/>
    <cellStyle name="Normal 5 2" xfId="121" xr:uid="{00000000-0005-0000-0000-000010010000}"/>
    <cellStyle name="Normal 6" xfId="56" xr:uid="{00000000-0005-0000-0000-000011010000}"/>
    <cellStyle name="Normal 6 2" xfId="65" xr:uid="{00000000-0005-0000-0000-000012010000}"/>
    <cellStyle name="Normal 6 3" xfId="80" xr:uid="{00000000-0005-0000-0000-000013010000}"/>
    <cellStyle name="Normal 6 4" xfId="81" xr:uid="{00000000-0005-0000-0000-000014010000}"/>
    <cellStyle name="Normal 6 5" xfId="122" xr:uid="{00000000-0005-0000-0000-000015010000}"/>
    <cellStyle name="Normal 7" xfId="73" xr:uid="{00000000-0005-0000-0000-000016010000}"/>
    <cellStyle name="Normal 7 2" xfId="83" xr:uid="{00000000-0005-0000-0000-000017010000}"/>
    <cellStyle name="Normal 7 2 2" xfId="124" xr:uid="{00000000-0005-0000-0000-000018010000}"/>
    <cellStyle name="Normal 7 3" xfId="84" xr:uid="{00000000-0005-0000-0000-000019010000}"/>
    <cellStyle name="Normal 7 4" xfId="123" xr:uid="{00000000-0005-0000-0000-00001A010000}"/>
    <cellStyle name="Normal 8" xfId="125" xr:uid="{00000000-0005-0000-0000-00001B010000}"/>
    <cellStyle name="Normal 8 2" xfId="126" xr:uid="{00000000-0005-0000-0000-00001C010000}"/>
    <cellStyle name="Normal 9" xfId="127" xr:uid="{00000000-0005-0000-0000-00001D010000}"/>
    <cellStyle name="Normal 9 2" xfId="128" xr:uid="{00000000-0005-0000-0000-00001E010000}"/>
    <cellStyle name="Normal_Back up งานโครงสร้าง Parking 2" xfId="58" xr:uid="{00000000-0005-0000-0000-00001F010000}"/>
    <cellStyle name="Note 2" xfId="46" xr:uid="{00000000-0005-0000-0000-000020010000}"/>
    <cellStyle name="Output 2" xfId="47" xr:uid="{00000000-0005-0000-0000-000021010000}"/>
    <cellStyle name="Percent 2" xfId="48" xr:uid="{00000000-0005-0000-0000-000022010000}"/>
    <cellStyle name="Percent 2 2" xfId="130" xr:uid="{00000000-0005-0000-0000-000023010000}"/>
    <cellStyle name="Percent 2 3" xfId="136" xr:uid="{00000000-0005-0000-0000-000024010000}"/>
    <cellStyle name="Percent 3" xfId="129" xr:uid="{00000000-0005-0000-0000-000025010000}"/>
    <cellStyle name="Percent 4" xfId="141" xr:uid="{00000000-0005-0000-0000-000026010000}"/>
    <cellStyle name="Style 1" xfId="49" xr:uid="{00000000-0005-0000-0000-000027010000}"/>
    <cellStyle name="Style 1 2" xfId="137" xr:uid="{00000000-0005-0000-0000-000028010000}"/>
    <cellStyle name="Title 2" xfId="50" xr:uid="{00000000-0005-0000-0000-000029010000}"/>
    <cellStyle name="Total 2" xfId="51" xr:uid="{00000000-0005-0000-0000-00002A010000}"/>
    <cellStyle name="Warning Text 2" xfId="52" xr:uid="{00000000-0005-0000-0000-00002B010000}"/>
    <cellStyle name="เครื่องหมายจุลภาค 2" xfId="53" xr:uid="{00000000-0005-0000-0000-00002D010000}"/>
    <cellStyle name="เครื่องหมายจุลภาค 2 2" xfId="75" xr:uid="{00000000-0005-0000-0000-00002E010000}"/>
    <cellStyle name="เครื่องหมายจุลภาค 2 2 2" xfId="131" xr:uid="{00000000-0005-0000-0000-00002F010000}"/>
    <cellStyle name="เครื่องหมายจุลภาค 2 2 3" xfId="153" xr:uid="{00000000-0005-0000-0000-000030010000}"/>
    <cellStyle name="เครื่องหมายจุลภาค 2 2 3 2" xfId="212" xr:uid="{00000000-0005-0000-0000-000031010000}"/>
    <cellStyle name="เครื่องหมายจุลภาค 2 2 3 2 2" xfId="315" xr:uid="{00000000-0005-0000-0000-000032010000}"/>
    <cellStyle name="เครื่องหมายจุลภาค 2 2 3 3" xfId="257" xr:uid="{00000000-0005-0000-0000-000033010000}"/>
    <cellStyle name="เครื่องหมายจุลภาค 2 2 4" xfId="168" xr:uid="{00000000-0005-0000-0000-000034010000}"/>
    <cellStyle name="เครื่องหมายจุลภาค 2 2 4 2" xfId="227" xr:uid="{00000000-0005-0000-0000-000035010000}"/>
    <cellStyle name="เครื่องหมายจุลภาค 2 2 4 2 2" xfId="330" xr:uid="{00000000-0005-0000-0000-000036010000}"/>
    <cellStyle name="เครื่องหมายจุลภาค 2 2 4 3" xfId="272" xr:uid="{00000000-0005-0000-0000-000037010000}"/>
    <cellStyle name="เครื่องหมายจุลภาค 2 2 5" xfId="182" xr:uid="{00000000-0005-0000-0000-000038010000}"/>
    <cellStyle name="เครื่องหมายจุลภาค 2 2 5 2" xfId="285" xr:uid="{00000000-0005-0000-0000-000039010000}"/>
    <cellStyle name="เครื่องหมายจุลภาค 2 2 6" xfId="195" xr:uid="{00000000-0005-0000-0000-00003A010000}"/>
    <cellStyle name="เครื่องหมายจุลภาค 2 2 6 2" xfId="298" xr:uid="{00000000-0005-0000-0000-00003B010000}"/>
    <cellStyle name="เครื่องหมายจุลภาค 2 2 7" xfId="240" xr:uid="{00000000-0005-0000-0000-00003C010000}"/>
    <cellStyle name="เครื่องหมายจุลภาค 2 3" xfId="146" xr:uid="{00000000-0005-0000-0000-00003D010000}"/>
    <cellStyle name="เครื่องหมายจุลภาค 2 3 2" xfId="205" xr:uid="{00000000-0005-0000-0000-00003E010000}"/>
    <cellStyle name="เครื่องหมายจุลภาค 2 3 2 2" xfId="308" xr:uid="{00000000-0005-0000-0000-00003F010000}"/>
    <cellStyle name="เครื่องหมายจุลภาค 2 3 3" xfId="250" xr:uid="{00000000-0005-0000-0000-000040010000}"/>
    <cellStyle name="เครื่องหมายจุลภาค 2 4" xfId="164" xr:uid="{00000000-0005-0000-0000-000041010000}"/>
    <cellStyle name="เครื่องหมายจุลภาค 2 4 2" xfId="223" xr:uid="{00000000-0005-0000-0000-000042010000}"/>
    <cellStyle name="เครื่องหมายจุลภาค 2 4 2 2" xfId="326" xr:uid="{00000000-0005-0000-0000-000043010000}"/>
    <cellStyle name="เครื่องหมายจุลภาค 2 4 3" xfId="268" xr:uid="{00000000-0005-0000-0000-000044010000}"/>
    <cellStyle name="เครื่องหมายจุลภาค 2 5" xfId="178" xr:uid="{00000000-0005-0000-0000-000045010000}"/>
    <cellStyle name="เครื่องหมายจุลภาค 2 5 2" xfId="281" xr:uid="{00000000-0005-0000-0000-000046010000}"/>
    <cellStyle name="เครื่องหมายจุลภาค 2 6" xfId="191" xr:uid="{00000000-0005-0000-0000-000047010000}"/>
    <cellStyle name="เครื่องหมายจุลภาค 2 6 2" xfId="294" xr:uid="{00000000-0005-0000-0000-000048010000}"/>
    <cellStyle name="เครื่องหมายจุลภาค 2 7" xfId="236" xr:uid="{00000000-0005-0000-0000-000049010000}"/>
    <cellStyle name="จุลภาค" xfId="87" builtinId="3"/>
    <cellStyle name="จุลภาค 2 2 2" xfId="335" xr:uid="{00000000-0005-0000-0000-00004A010000}"/>
    <cellStyle name="ปกติ" xfId="0" builtinId="0"/>
    <cellStyle name="ปกติ 2" xfId="54" xr:uid="{00000000-0005-0000-0000-00004C010000}"/>
    <cellStyle name="ปกติ 2 2" xfId="132" xr:uid="{00000000-0005-0000-0000-00004D010000}"/>
    <cellStyle name="ปกติ 2 3" xfId="59" xr:uid="{00000000-0005-0000-0000-00004E010000}"/>
    <cellStyle name="ปกติ 2 3 2" xfId="139" xr:uid="{00000000-0005-0000-0000-00004F010000}"/>
    <cellStyle name="ปกติ 2 4" xfId="138" xr:uid="{00000000-0005-0000-0000-000050010000}"/>
    <cellStyle name="ปกติ 3" xfId="55" xr:uid="{00000000-0005-0000-0000-000051010000}"/>
    <cellStyle name="ปกติ 4" xfId="88" xr:uid="{00000000-0005-0000-0000-000052010000}"/>
    <cellStyle name="เปอร์เซ็นต์ 2" xfId="173" xr:uid="{00000000-0005-0000-0000-000053010000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F5C8A750-2F7D-4A8B-8328-0714291741FB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9385EBB8-D3D1-4703-9134-F053C04E036D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" name="Rectangle 4">
          <a:extLst>
            <a:ext uri="{FF2B5EF4-FFF2-40B4-BE49-F238E27FC236}">
              <a16:creationId xmlns:a16="http://schemas.microsoft.com/office/drawing/2014/main" id="{228DEFDC-51D0-4EDF-9A21-D9A802BB2C4E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" name="Rectangle 5">
          <a:extLst>
            <a:ext uri="{FF2B5EF4-FFF2-40B4-BE49-F238E27FC236}">
              <a16:creationId xmlns:a16="http://schemas.microsoft.com/office/drawing/2014/main" id="{5587835B-2767-4326-8596-5F967EC5704F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6" name="Rectangle 6">
          <a:extLst>
            <a:ext uri="{FF2B5EF4-FFF2-40B4-BE49-F238E27FC236}">
              <a16:creationId xmlns:a16="http://schemas.microsoft.com/office/drawing/2014/main" id="{FDC60917-CBE6-450C-A97C-74E158D602D8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7" name="Rectangle 7">
          <a:extLst>
            <a:ext uri="{FF2B5EF4-FFF2-40B4-BE49-F238E27FC236}">
              <a16:creationId xmlns:a16="http://schemas.microsoft.com/office/drawing/2014/main" id="{C970D12E-F37A-43B7-83A6-D64C539E0524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8" name="Rectangle 8">
          <a:extLst>
            <a:ext uri="{FF2B5EF4-FFF2-40B4-BE49-F238E27FC236}">
              <a16:creationId xmlns:a16="http://schemas.microsoft.com/office/drawing/2014/main" id="{0890D08F-18D4-4431-A163-88EAD04A1CF3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9" name="Rectangle 9">
          <a:extLst>
            <a:ext uri="{FF2B5EF4-FFF2-40B4-BE49-F238E27FC236}">
              <a16:creationId xmlns:a16="http://schemas.microsoft.com/office/drawing/2014/main" id="{D08909A7-AEEA-41E7-BF13-72DB851263C9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0" name="Rectangle 10">
          <a:extLst>
            <a:ext uri="{FF2B5EF4-FFF2-40B4-BE49-F238E27FC236}">
              <a16:creationId xmlns:a16="http://schemas.microsoft.com/office/drawing/2014/main" id="{6A0BEFE0-D96A-49D6-A686-A7BAB15773A3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1" name="Rectangle 11">
          <a:extLst>
            <a:ext uri="{FF2B5EF4-FFF2-40B4-BE49-F238E27FC236}">
              <a16:creationId xmlns:a16="http://schemas.microsoft.com/office/drawing/2014/main" id="{17F63D3C-405E-4F0B-B393-F9E2704D9840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2" name="Rectangle 12">
          <a:extLst>
            <a:ext uri="{FF2B5EF4-FFF2-40B4-BE49-F238E27FC236}">
              <a16:creationId xmlns:a16="http://schemas.microsoft.com/office/drawing/2014/main" id="{9401ECB2-FFED-4A6B-BC97-A050F4432D46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3" name="Rectangle 13">
          <a:extLst>
            <a:ext uri="{FF2B5EF4-FFF2-40B4-BE49-F238E27FC236}">
              <a16:creationId xmlns:a16="http://schemas.microsoft.com/office/drawing/2014/main" id="{06963C4A-DBA8-448D-8172-E0C5381DB1AA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4" name="Rectangle 14">
          <a:extLst>
            <a:ext uri="{FF2B5EF4-FFF2-40B4-BE49-F238E27FC236}">
              <a16:creationId xmlns:a16="http://schemas.microsoft.com/office/drawing/2014/main" id="{5D8A01EE-3F68-4935-A6C7-0D5DD4F11DF9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5" name="Rectangle 15">
          <a:extLst>
            <a:ext uri="{FF2B5EF4-FFF2-40B4-BE49-F238E27FC236}">
              <a16:creationId xmlns:a16="http://schemas.microsoft.com/office/drawing/2014/main" id="{454789F6-BDB4-4E56-A100-1412ED897F36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6" name="Rectangle 16">
          <a:extLst>
            <a:ext uri="{FF2B5EF4-FFF2-40B4-BE49-F238E27FC236}">
              <a16:creationId xmlns:a16="http://schemas.microsoft.com/office/drawing/2014/main" id="{CFB37949-A4E0-4407-B1D2-C091B31539E2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7" name="Rectangle 2">
          <a:extLst>
            <a:ext uri="{FF2B5EF4-FFF2-40B4-BE49-F238E27FC236}">
              <a16:creationId xmlns:a16="http://schemas.microsoft.com/office/drawing/2014/main" id="{F41A1B27-7450-452E-BB2E-8B2CF5D9B630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8" name="Rectangle 3">
          <a:extLst>
            <a:ext uri="{FF2B5EF4-FFF2-40B4-BE49-F238E27FC236}">
              <a16:creationId xmlns:a16="http://schemas.microsoft.com/office/drawing/2014/main" id="{7B49C5B9-F512-4BD8-BFF0-C4D313FA3A61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19" name="Rectangle 4">
          <a:extLst>
            <a:ext uri="{FF2B5EF4-FFF2-40B4-BE49-F238E27FC236}">
              <a16:creationId xmlns:a16="http://schemas.microsoft.com/office/drawing/2014/main" id="{4EDACC86-D488-4D9A-A578-C032499AAE7E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0" name="Rectangle 5">
          <a:extLst>
            <a:ext uri="{FF2B5EF4-FFF2-40B4-BE49-F238E27FC236}">
              <a16:creationId xmlns:a16="http://schemas.microsoft.com/office/drawing/2014/main" id="{3D827884-B5A1-4A85-87AA-804AAA690586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1" name="Rectangle 6">
          <a:extLst>
            <a:ext uri="{FF2B5EF4-FFF2-40B4-BE49-F238E27FC236}">
              <a16:creationId xmlns:a16="http://schemas.microsoft.com/office/drawing/2014/main" id="{49476FFB-E48E-46CE-966E-FA78EBB61E62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2" name="Rectangle 7">
          <a:extLst>
            <a:ext uri="{FF2B5EF4-FFF2-40B4-BE49-F238E27FC236}">
              <a16:creationId xmlns:a16="http://schemas.microsoft.com/office/drawing/2014/main" id="{6F443229-4FF8-46FE-AEC5-B6BB40E0F62F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3" name="Rectangle 8">
          <a:extLst>
            <a:ext uri="{FF2B5EF4-FFF2-40B4-BE49-F238E27FC236}">
              <a16:creationId xmlns:a16="http://schemas.microsoft.com/office/drawing/2014/main" id="{EEB0544E-137D-4C48-B889-EC4B917A4C86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4" name="Rectangle 9">
          <a:extLst>
            <a:ext uri="{FF2B5EF4-FFF2-40B4-BE49-F238E27FC236}">
              <a16:creationId xmlns:a16="http://schemas.microsoft.com/office/drawing/2014/main" id="{5B3C8591-BED2-498D-80C5-996AA947E70E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5" name="Rectangle 10">
          <a:extLst>
            <a:ext uri="{FF2B5EF4-FFF2-40B4-BE49-F238E27FC236}">
              <a16:creationId xmlns:a16="http://schemas.microsoft.com/office/drawing/2014/main" id="{C0ACBFC5-DB60-4A4A-AF4D-36C98FDD53DF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6" name="Rectangle 11">
          <a:extLst>
            <a:ext uri="{FF2B5EF4-FFF2-40B4-BE49-F238E27FC236}">
              <a16:creationId xmlns:a16="http://schemas.microsoft.com/office/drawing/2014/main" id="{3B0BABB9-96BB-4B28-80D7-0EC4BA370D27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7" name="Rectangle 12">
          <a:extLst>
            <a:ext uri="{FF2B5EF4-FFF2-40B4-BE49-F238E27FC236}">
              <a16:creationId xmlns:a16="http://schemas.microsoft.com/office/drawing/2014/main" id="{7922A512-FEFF-4F46-B673-F557100D2E6C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8" name="Rectangle 13">
          <a:extLst>
            <a:ext uri="{FF2B5EF4-FFF2-40B4-BE49-F238E27FC236}">
              <a16:creationId xmlns:a16="http://schemas.microsoft.com/office/drawing/2014/main" id="{2CB61B19-9FBB-418F-B180-6A2C143860D6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29" name="Rectangle 14">
          <a:extLst>
            <a:ext uri="{FF2B5EF4-FFF2-40B4-BE49-F238E27FC236}">
              <a16:creationId xmlns:a16="http://schemas.microsoft.com/office/drawing/2014/main" id="{F45CD588-2A45-4D99-B3E4-CC24B1CDF877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0" name="Rectangle 15">
          <a:extLst>
            <a:ext uri="{FF2B5EF4-FFF2-40B4-BE49-F238E27FC236}">
              <a16:creationId xmlns:a16="http://schemas.microsoft.com/office/drawing/2014/main" id="{F4DD5645-ED4B-42D0-B00D-4555D738BED7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1" name="Rectangle 16">
          <a:extLst>
            <a:ext uri="{FF2B5EF4-FFF2-40B4-BE49-F238E27FC236}">
              <a16:creationId xmlns:a16="http://schemas.microsoft.com/office/drawing/2014/main" id="{73F90A30-D217-4842-9F6D-430345557B00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2" name="Rectangle 2">
          <a:extLst>
            <a:ext uri="{FF2B5EF4-FFF2-40B4-BE49-F238E27FC236}">
              <a16:creationId xmlns:a16="http://schemas.microsoft.com/office/drawing/2014/main" id="{C73E74C2-F0BD-4A30-BA7D-B0BCA32EE0DC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3" name="Rectangle 3">
          <a:extLst>
            <a:ext uri="{FF2B5EF4-FFF2-40B4-BE49-F238E27FC236}">
              <a16:creationId xmlns:a16="http://schemas.microsoft.com/office/drawing/2014/main" id="{4B297DD5-ADCC-48CC-B914-63352E7FD78F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4" name="Rectangle 4">
          <a:extLst>
            <a:ext uri="{FF2B5EF4-FFF2-40B4-BE49-F238E27FC236}">
              <a16:creationId xmlns:a16="http://schemas.microsoft.com/office/drawing/2014/main" id="{259F8436-DB41-4C34-8CA1-DF31EAC1DC97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5" name="Rectangle 5">
          <a:extLst>
            <a:ext uri="{FF2B5EF4-FFF2-40B4-BE49-F238E27FC236}">
              <a16:creationId xmlns:a16="http://schemas.microsoft.com/office/drawing/2014/main" id="{633FA6C8-0A2C-467B-8B8A-339E7D5EFCCD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6" name="Rectangle 6">
          <a:extLst>
            <a:ext uri="{FF2B5EF4-FFF2-40B4-BE49-F238E27FC236}">
              <a16:creationId xmlns:a16="http://schemas.microsoft.com/office/drawing/2014/main" id="{7C5DF6D1-9400-447C-A709-499A7EDB3FA6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7" name="Rectangle 7">
          <a:extLst>
            <a:ext uri="{FF2B5EF4-FFF2-40B4-BE49-F238E27FC236}">
              <a16:creationId xmlns:a16="http://schemas.microsoft.com/office/drawing/2014/main" id="{4D008E43-FFFE-444B-97EF-05A8BF6907A1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8" name="Rectangle 8">
          <a:extLst>
            <a:ext uri="{FF2B5EF4-FFF2-40B4-BE49-F238E27FC236}">
              <a16:creationId xmlns:a16="http://schemas.microsoft.com/office/drawing/2014/main" id="{B6BB82F3-19BE-4E31-B2D8-373528F10BA9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39" name="Rectangle 9">
          <a:extLst>
            <a:ext uri="{FF2B5EF4-FFF2-40B4-BE49-F238E27FC236}">
              <a16:creationId xmlns:a16="http://schemas.microsoft.com/office/drawing/2014/main" id="{CE05A343-0229-4F0D-9A55-FFF4235ED243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0" name="Rectangle 10">
          <a:extLst>
            <a:ext uri="{FF2B5EF4-FFF2-40B4-BE49-F238E27FC236}">
              <a16:creationId xmlns:a16="http://schemas.microsoft.com/office/drawing/2014/main" id="{860754A9-A672-4CA0-ADC5-45934194A2F4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1" name="Rectangle 11">
          <a:extLst>
            <a:ext uri="{FF2B5EF4-FFF2-40B4-BE49-F238E27FC236}">
              <a16:creationId xmlns:a16="http://schemas.microsoft.com/office/drawing/2014/main" id="{941B8981-78E5-49DD-BD54-3C8B868F01C9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2" name="Rectangle 12">
          <a:extLst>
            <a:ext uri="{FF2B5EF4-FFF2-40B4-BE49-F238E27FC236}">
              <a16:creationId xmlns:a16="http://schemas.microsoft.com/office/drawing/2014/main" id="{BC3D961F-E8C8-4C0E-90D1-BCF0927D4BA8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3" name="Rectangle 13">
          <a:extLst>
            <a:ext uri="{FF2B5EF4-FFF2-40B4-BE49-F238E27FC236}">
              <a16:creationId xmlns:a16="http://schemas.microsoft.com/office/drawing/2014/main" id="{5444CA3C-3BC8-445F-B007-681CA4F6956A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4" name="Rectangle 14">
          <a:extLst>
            <a:ext uri="{FF2B5EF4-FFF2-40B4-BE49-F238E27FC236}">
              <a16:creationId xmlns:a16="http://schemas.microsoft.com/office/drawing/2014/main" id="{9277E97A-1836-4FA7-B6A4-224B8D138BDA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5" name="Rectangle 15">
          <a:extLst>
            <a:ext uri="{FF2B5EF4-FFF2-40B4-BE49-F238E27FC236}">
              <a16:creationId xmlns:a16="http://schemas.microsoft.com/office/drawing/2014/main" id="{382BE274-218C-48CE-A826-9CD3E973A694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6" name="Rectangle 16">
          <a:extLst>
            <a:ext uri="{FF2B5EF4-FFF2-40B4-BE49-F238E27FC236}">
              <a16:creationId xmlns:a16="http://schemas.microsoft.com/office/drawing/2014/main" id="{70E090B7-5DFD-4E70-ABB5-A9859E8A84F6}"/>
            </a:ext>
          </a:extLst>
        </xdr:cNvPr>
        <xdr:cNvSpPr>
          <a:spLocks noChangeArrowheads="1"/>
        </xdr:cNvSpPr>
      </xdr:nvSpPr>
      <xdr:spPr bwMode="auto">
        <a:xfrm>
          <a:off x="5911850" y="151892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7" name="Rectangle 2">
          <a:extLst>
            <a:ext uri="{FF2B5EF4-FFF2-40B4-BE49-F238E27FC236}">
              <a16:creationId xmlns:a16="http://schemas.microsoft.com/office/drawing/2014/main" id="{343B80D6-B79B-4E86-9618-2C2A7AB7A93F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8" name="Rectangle 3">
          <a:extLst>
            <a:ext uri="{FF2B5EF4-FFF2-40B4-BE49-F238E27FC236}">
              <a16:creationId xmlns:a16="http://schemas.microsoft.com/office/drawing/2014/main" id="{7E8688B8-666A-4CF6-9A8C-409391030253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49" name="Rectangle 4">
          <a:extLst>
            <a:ext uri="{FF2B5EF4-FFF2-40B4-BE49-F238E27FC236}">
              <a16:creationId xmlns:a16="http://schemas.microsoft.com/office/drawing/2014/main" id="{8E8D6C1C-E155-4006-B734-32AF74F61F3D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0" name="Rectangle 5">
          <a:extLst>
            <a:ext uri="{FF2B5EF4-FFF2-40B4-BE49-F238E27FC236}">
              <a16:creationId xmlns:a16="http://schemas.microsoft.com/office/drawing/2014/main" id="{9F053B47-1126-4F97-84C7-0BEFE470C374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1" name="Rectangle 6">
          <a:extLst>
            <a:ext uri="{FF2B5EF4-FFF2-40B4-BE49-F238E27FC236}">
              <a16:creationId xmlns:a16="http://schemas.microsoft.com/office/drawing/2014/main" id="{27A30443-D251-41E8-BCDF-2756011A0338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2" name="Rectangle 7">
          <a:extLst>
            <a:ext uri="{FF2B5EF4-FFF2-40B4-BE49-F238E27FC236}">
              <a16:creationId xmlns:a16="http://schemas.microsoft.com/office/drawing/2014/main" id="{8B164413-3239-462A-AD90-BEDAD2C433E0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3" name="Rectangle 8">
          <a:extLst>
            <a:ext uri="{FF2B5EF4-FFF2-40B4-BE49-F238E27FC236}">
              <a16:creationId xmlns:a16="http://schemas.microsoft.com/office/drawing/2014/main" id="{533DB30B-D866-4DEE-A752-1FA60D97425F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4" name="Rectangle 9">
          <a:extLst>
            <a:ext uri="{FF2B5EF4-FFF2-40B4-BE49-F238E27FC236}">
              <a16:creationId xmlns:a16="http://schemas.microsoft.com/office/drawing/2014/main" id="{0ED2F8C7-AF4D-4EDD-9303-65CF91C56E1E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5" name="Rectangle 10">
          <a:extLst>
            <a:ext uri="{FF2B5EF4-FFF2-40B4-BE49-F238E27FC236}">
              <a16:creationId xmlns:a16="http://schemas.microsoft.com/office/drawing/2014/main" id="{36D86E57-1FFD-4E94-A7D2-2D2E282ABDF8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6" name="Rectangle 11">
          <a:extLst>
            <a:ext uri="{FF2B5EF4-FFF2-40B4-BE49-F238E27FC236}">
              <a16:creationId xmlns:a16="http://schemas.microsoft.com/office/drawing/2014/main" id="{5224963B-8BD1-49C8-8023-21BD67357CCD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7" name="Rectangle 12">
          <a:extLst>
            <a:ext uri="{FF2B5EF4-FFF2-40B4-BE49-F238E27FC236}">
              <a16:creationId xmlns:a16="http://schemas.microsoft.com/office/drawing/2014/main" id="{EAC3353B-8969-4FD2-BD59-00E0B7124C8E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8" name="Rectangle 13">
          <a:extLst>
            <a:ext uri="{FF2B5EF4-FFF2-40B4-BE49-F238E27FC236}">
              <a16:creationId xmlns:a16="http://schemas.microsoft.com/office/drawing/2014/main" id="{D1F8951D-DE31-46AA-B86D-C3DDFE34B957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59" name="Rectangle 14">
          <a:extLst>
            <a:ext uri="{FF2B5EF4-FFF2-40B4-BE49-F238E27FC236}">
              <a16:creationId xmlns:a16="http://schemas.microsoft.com/office/drawing/2014/main" id="{DCAF34B3-524A-4EB4-8C6D-83D02284E107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60" name="Rectangle 15">
          <a:extLst>
            <a:ext uri="{FF2B5EF4-FFF2-40B4-BE49-F238E27FC236}">
              <a16:creationId xmlns:a16="http://schemas.microsoft.com/office/drawing/2014/main" id="{E2305DC1-391A-420B-8BA1-FC32D026FF4C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25</xdr:row>
      <xdr:rowOff>0</xdr:rowOff>
    </xdr:to>
    <xdr:sp macro="" textlink="">
      <xdr:nvSpPr>
        <xdr:cNvPr id="61" name="Rectangle 16">
          <a:extLst>
            <a:ext uri="{FF2B5EF4-FFF2-40B4-BE49-F238E27FC236}">
              <a16:creationId xmlns:a16="http://schemas.microsoft.com/office/drawing/2014/main" id="{BD8EF49D-ADA9-4352-96A6-AD9B597BE623}"/>
            </a:ext>
          </a:extLst>
        </xdr:cNvPr>
        <xdr:cNvSpPr>
          <a:spLocks noChangeArrowheads="1"/>
        </xdr:cNvSpPr>
      </xdr:nvSpPr>
      <xdr:spPr bwMode="auto">
        <a:xfrm>
          <a:off x="5911850" y="14884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3650;&#3618;&#3609;&#3629;&#3629;&#3615;&#3629;&#3634;&#3607;-re4-220960%20(2)\&#3650;&#3618;&#3609;&#3629;&#3629;&#3615;&#3629;&#3634;&#3607;-re4-220960%20(2)\Users\hp\Desktop\&#3605;&#3634;&#3619;&#3634;&#3591;&#3585;&#3634;&#3619;&#3588;&#3635;&#3609;&#3623;&#3603;%20FACTOR%20F%20(6%2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บบ ปร.6"/>
      <sheetName val="ใบสรุปแบบ ปร.5 (ก) "/>
      <sheetName val="แบบ ปร.5 (ข)"/>
      <sheetName val="แบบ ปร.4"/>
      <sheetName val="แบบ ปร.4 (งานครุภัณฑ์)"/>
      <sheetName val="แบบ ปร.4(พ)"/>
      <sheetName val="แบบแสดงการคำนวณ ฯ(พ)ตามข้อกำหนด"/>
      <sheetName val="FactorF-Advance"/>
      <sheetName val="Sheet14"/>
      <sheetName val="Sheet15"/>
      <sheetName val="Sheet16"/>
      <sheetName val="อาคาร"/>
      <sheetName val="แบบ ปร.4 ฟฟ."/>
      <sheetName val="แบบ ปร.4 ปป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 t="str">
            <v>BUDJET</v>
          </cell>
          <cell r="B2">
            <v>0</v>
          </cell>
          <cell r="C2">
            <v>0.1</v>
          </cell>
          <cell r="D2">
            <v>0.15</v>
          </cell>
        </row>
        <row r="3">
          <cell r="A3">
            <v>0</v>
          </cell>
          <cell r="B3">
            <v>1.3073999999999999</v>
          </cell>
          <cell r="C3">
            <v>1.3055000000000001</v>
          </cell>
          <cell r="D3">
            <v>1.3046</v>
          </cell>
        </row>
        <row r="4">
          <cell r="A4">
            <v>0.5</v>
          </cell>
          <cell r="B4">
            <v>1.3073999999999999</v>
          </cell>
          <cell r="C4">
            <v>1.3055000000000001</v>
          </cell>
          <cell r="D4">
            <v>1.3046</v>
          </cell>
        </row>
        <row r="5">
          <cell r="A5">
            <v>1</v>
          </cell>
          <cell r="B5">
            <v>1.3049999999999999</v>
          </cell>
          <cell r="C5">
            <v>1.3028999999999999</v>
          </cell>
          <cell r="D5">
            <v>1.3018000000000001</v>
          </cell>
        </row>
        <row r="6">
          <cell r="A6">
            <v>2</v>
          </cell>
          <cell r="B6">
            <v>1.3035000000000001</v>
          </cell>
          <cell r="C6">
            <v>1.3010999999999999</v>
          </cell>
          <cell r="D6">
            <v>1.2999000000000001</v>
          </cell>
        </row>
        <row r="7">
          <cell r="A7">
            <v>5</v>
          </cell>
          <cell r="B7">
            <v>1.3003</v>
          </cell>
          <cell r="C7">
            <v>1.2970999999999999</v>
          </cell>
          <cell r="D7">
            <v>1.2955000000000001</v>
          </cell>
        </row>
        <row r="8">
          <cell r="A8">
            <v>10</v>
          </cell>
          <cell r="B8">
            <v>1.2943</v>
          </cell>
          <cell r="C8">
            <v>1.2901</v>
          </cell>
          <cell r="D8">
            <v>1.2879</v>
          </cell>
        </row>
        <row r="9">
          <cell r="A9">
            <v>15</v>
          </cell>
          <cell r="B9">
            <v>1.2594000000000001</v>
          </cell>
          <cell r="C9">
            <v>1.2551000000000001</v>
          </cell>
          <cell r="D9">
            <v>1.2529999999999999</v>
          </cell>
        </row>
        <row r="10">
          <cell r="A10">
            <v>20</v>
          </cell>
          <cell r="B10">
            <v>1.2518</v>
          </cell>
          <cell r="C10">
            <v>1.2472000000000001</v>
          </cell>
          <cell r="D10">
            <v>1.2450000000000001</v>
          </cell>
        </row>
        <row r="11">
          <cell r="A11">
            <v>25</v>
          </cell>
          <cell r="B11">
            <v>1.2248000000000001</v>
          </cell>
          <cell r="C11">
            <v>1.2202999999999999</v>
          </cell>
          <cell r="D11">
            <v>1.218</v>
          </cell>
        </row>
        <row r="12">
          <cell r="A12">
            <v>30</v>
          </cell>
          <cell r="B12">
            <v>1.2163999999999999</v>
          </cell>
          <cell r="C12">
            <v>1.2116</v>
          </cell>
          <cell r="D12">
            <v>1.2092000000000001</v>
          </cell>
        </row>
        <row r="13">
          <cell r="A13">
            <v>40</v>
          </cell>
          <cell r="B13">
            <v>1.2161</v>
          </cell>
          <cell r="C13">
            <v>1.2112000000000001</v>
          </cell>
          <cell r="D13">
            <v>1.2088000000000001</v>
          </cell>
        </row>
        <row r="14">
          <cell r="A14">
            <v>50</v>
          </cell>
          <cell r="B14">
            <v>1.2159</v>
          </cell>
          <cell r="C14">
            <v>1.2105999999999999</v>
          </cell>
          <cell r="D14">
            <v>1.2079</v>
          </cell>
        </row>
        <row r="15">
          <cell r="A15">
            <v>60</v>
          </cell>
          <cell r="B15">
            <v>1.2060999999999999</v>
          </cell>
          <cell r="C15">
            <v>1.2008000000000001</v>
          </cell>
          <cell r="D15">
            <v>1.1980999999999999</v>
          </cell>
        </row>
        <row r="16">
          <cell r="A16">
            <v>70</v>
          </cell>
          <cell r="B16">
            <v>1.2050000000000001</v>
          </cell>
          <cell r="C16">
            <v>1.1994</v>
          </cell>
          <cell r="D16">
            <v>1.1966000000000001</v>
          </cell>
        </row>
        <row r="17">
          <cell r="A17">
            <v>80</v>
          </cell>
          <cell r="B17">
            <v>1.2050000000000001</v>
          </cell>
          <cell r="C17">
            <v>1.1994</v>
          </cell>
          <cell r="D17">
            <v>1.1966000000000001</v>
          </cell>
        </row>
        <row r="18">
          <cell r="A18">
            <v>90</v>
          </cell>
          <cell r="B18">
            <v>1.2049000000000001</v>
          </cell>
          <cell r="C18">
            <v>1.1991000000000001</v>
          </cell>
          <cell r="D18">
            <v>1.1960999999999999</v>
          </cell>
        </row>
        <row r="19">
          <cell r="A19">
            <v>100</v>
          </cell>
          <cell r="B19">
            <v>1.2049000000000001</v>
          </cell>
          <cell r="C19">
            <v>1.1991000000000001</v>
          </cell>
          <cell r="D19">
            <v>1.1960999999999999</v>
          </cell>
        </row>
        <row r="20">
          <cell r="A20">
            <v>150</v>
          </cell>
          <cell r="B20">
            <v>1.2022999999999999</v>
          </cell>
          <cell r="C20">
            <v>1.1958</v>
          </cell>
          <cell r="D20">
            <v>1.1926000000000001</v>
          </cell>
        </row>
        <row r="21">
          <cell r="A21">
            <v>200</v>
          </cell>
          <cell r="B21">
            <v>1.2022999999999999</v>
          </cell>
          <cell r="C21">
            <v>1.1953</v>
          </cell>
          <cell r="D21">
            <v>1.1919</v>
          </cell>
        </row>
        <row r="22">
          <cell r="A22">
            <v>250</v>
          </cell>
          <cell r="B22">
            <v>1.2013</v>
          </cell>
          <cell r="C22">
            <v>1.1933</v>
          </cell>
          <cell r="D22">
            <v>1.1893</v>
          </cell>
        </row>
        <row r="23">
          <cell r="A23">
            <v>300</v>
          </cell>
          <cell r="B23">
            <v>1.1951000000000001</v>
          </cell>
          <cell r="C23">
            <v>1.1866000000000001</v>
          </cell>
          <cell r="D23">
            <v>1.1822999999999999</v>
          </cell>
        </row>
        <row r="24">
          <cell r="A24">
            <v>350</v>
          </cell>
          <cell r="B24">
            <v>1.1866000000000001</v>
          </cell>
          <cell r="C24">
            <v>1.1778</v>
          </cell>
          <cell r="D24">
            <v>1.1734</v>
          </cell>
        </row>
        <row r="25">
          <cell r="A25">
            <v>400</v>
          </cell>
          <cell r="B25">
            <v>1.1858</v>
          </cell>
          <cell r="C25">
            <v>1.1758999999999999</v>
          </cell>
          <cell r="D25">
            <v>1.1709000000000001</v>
          </cell>
        </row>
        <row r="26">
          <cell r="A26">
            <v>500</v>
          </cell>
          <cell r="B26">
            <v>1.1853</v>
          </cell>
          <cell r="C26">
            <v>1.1749000000000001</v>
          </cell>
          <cell r="D26">
            <v>1.1696</v>
          </cell>
        </row>
        <row r="27">
          <cell r="A27" t="str">
            <v>&gt; 500</v>
          </cell>
          <cell r="B27">
            <v>1.1788000000000001</v>
          </cell>
          <cell r="C27">
            <v>1.1677999999999999</v>
          </cell>
          <cell r="D27">
            <v>1.1624000000000001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H914"/>
  <sheetViews>
    <sheetView tabSelected="1" view="pageBreakPreview" zoomScaleNormal="80" zoomScaleSheetLayoutView="100" zoomScalePageLayoutView="80" workbookViewId="0">
      <selection activeCell="C25" sqref="C25"/>
    </sheetView>
  </sheetViews>
  <sheetFormatPr defaultColWidth="9.42578125" defaultRowHeight="23.25"/>
  <cols>
    <col min="1" max="1" width="23.7109375" style="198" customWidth="1"/>
    <col min="2" max="2" width="68.28515625" style="198" customWidth="1"/>
    <col min="3" max="3" width="19.7109375" style="198" customWidth="1"/>
    <col min="4" max="4" width="23.140625" style="199" customWidth="1"/>
    <col min="5" max="5" width="17.7109375" style="243" customWidth="1"/>
    <col min="6" max="6" width="25.7109375" style="198" customWidth="1"/>
    <col min="7" max="7" width="20.7109375" style="198" customWidth="1"/>
    <col min="8" max="16384" width="9.42578125" style="198"/>
  </cols>
  <sheetData>
    <row r="1" spans="1:8">
      <c r="E1" s="200" t="s">
        <v>81</v>
      </c>
    </row>
    <row r="2" spans="1:8">
      <c r="A2" s="446" t="s">
        <v>89</v>
      </c>
      <c r="B2" s="446"/>
      <c r="C2" s="446"/>
      <c r="D2" s="446"/>
      <c r="E2" s="446"/>
    </row>
    <row r="3" spans="1:8" s="203" customFormat="1">
      <c r="A3" s="202" t="s">
        <v>87</v>
      </c>
      <c r="B3" s="198" t="s">
        <v>88</v>
      </c>
      <c r="D3" s="204"/>
      <c r="E3" s="205"/>
    </row>
    <row r="4" spans="1:8" s="203" customFormat="1">
      <c r="A4" s="202" t="s">
        <v>1</v>
      </c>
      <c r="B4" s="198" t="s">
        <v>90</v>
      </c>
      <c r="D4" s="204"/>
      <c r="E4" s="205"/>
    </row>
    <row r="5" spans="1:8" s="203" customFormat="1">
      <c r="A5" s="202" t="s">
        <v>3</v>
      </c>
      <c r="B5" s="198" t="s">
        <v>91</v>
      </c>
      <c r="D5" s="204"/>
      <c r="E5" s="205"/>
    </row>
    <row r="6" spans="1:8" s="203" customFormat="1">
      <c r="A6" s="202" t="s">
        <v>5</v>
      </c>
      <c r="B6" s="202"/>
      <c r="D6" s="204"/>
      <c r="E6" s="205"/>
    </row>
    <row r="7" spans="1:8" s="203" customFormat="1">
      <c r="A7" s="202" t="s">
        <v>7</v>
      </c>
      <c r="B7" s="198" t="s">
        <v>8</v>
      </c>
      <c r="D7" s="204"/>
      <c r="E7" s="205"/>
    </row>
    <row r="8" spans="1:8" s="203" customFormat="1" ht="24" thickBot="1">
      <c r="A8" s="202" t="s">
        <v>9</v>
      </c>
      <c r="B8" s="206" t="s">
        <v>156</v>
      </c>
      <c r="D8" s="204"/>
      <c r="E8" s="207" t="s">
        <v>10</v>
      </c>
    </row>
    <row r="9" spans="1:8" ht="24" thickTop="1">
      <c r="A9" s="449" t="s">
        <v>11</v>
      </c>
      <c r="B9" s="449" t="s">
        <v>12</v>
      </c>
      <c r="C9" s="449"/>
      <c r="D9" s="449" t="s">
        <v>13</v>
      </c>
      <c r="E9" s="447" t="s">
        <v>14</v>
      </c>
    </row>
    <row r="10" spans="1:8" ht="24" thickBot="1">
      <c r="A10" s="450"/>
      <c r="B10" s="450"/>
      <c r="C10" s="450"/>
      <c r="D10" s="450"/>
      <c r="E10" s="448"/>
    </row>
    <row r="11" spans="1:8" ht="24" thickTop="1">
      <c r="A11" s="208"/>
      <c r="B11" s="209" t="str">
        <f>B3</f>
        <v>งานซ่อมแซมพื้นสนามกีฬา KC ยิม</v>
      </c>
      <c r="C11" s="210"/>
      <c r="D11" s="208"/>
      <c r="E11" s="208"/>
      <c r="H11" s="211"/>
    </row>
    <row r="12" spans="1:8" s="203" customFormat="1">
      <c r="A12" s="212">
        <v>1</v>
      </c>
      <c r="B12" s="213" t="s">
        <v>16</v>
      </c>
      <c r="C12" s="214"/>
      <c r="D12" s="215"/>
      <c r="E12" s="216"/>
      <c r="F12" s="217"/>
      <c r="G12" s="218"/>
      <c r="H12" s="219"/>
    </row>
    <row r="13" spans="1:8" s="221" customFormat="1">
      <c r="A13" s="212">
        <v>2</v>
      </c>
      <c r="B13" s="213" t="s">
        <v>76</v>
      </c>
      <c r="C13" s="214"/>
      <c r="D13" s="220"/>
      <c r="E13" s="216"/>
      <c r="F13" s="217"/>
      <c r="G13" s="218"/>
      <c r="H13" s="219"/>
    </row>
    <row r="14" spans="1:8" s="203" customFormat="1">
      <c r="A14" s="212">
        <v>3</v>
      </c>
      <c r="B14" s="213" t="s">
        <v>77</v>
      </c>
      <c r="C14" s="214"/>
      <c r="D14" s="220"/>
      <c r="E14" s="216"/>
      <c r="F14" s="217"/>
      <c r="G14" s="218"/>
      <c r="H14" s="219"/>
    </row>
    <row r="15" spans="1:8" s="203" customFormat="1">
      <c r="A15" s="212"/>
      <c r="B15" s="213"/>
      <c r="C15" s="214"/>
      <c r="D15" s="220"/>
      <c r="E15" s="216"/>
      <c r="F15" s="222"/>
      <c r="G15" s="218"/>
      <c r="H15" s="221"/>
    </row>
    <row r="16" spans="1:8">
      <c r="A16" s="223"/>
      <c r="B16" s="224"/>
      <c r="C16" s="225"/>
      <c r="D16" s="226"/>
      <c r="E16" s="216"/>
      <c r="F16" s="227"/>
      <c r="G16" s="218"/>
      <c r="H16" s="211"/>
    </row>
    <row r="17" spans="1:8">
      <c r="A17" s="223"/>
      <c r="B17" s="451" t="s">
        <v>78</v>
      </c>
      <c r="C17" s="452"/>
      <c r="D17" s="220"/>
      <c r="E17" s="216"/>
      <c r="F17" s="217"/>
      <c r="G17" s="228"/>
      <c r="H17" s="229"/>
    </row>
    <row r="18" spans="1:8" s="203" customFormat="1">
      <c r="A18" s="230"/>
      <c r="B18" s="453"/>
      <c r="C18" s="453"/>
      <c r="D18" s="231"/>
      <c r="E18" s="216"/>
      <c r="F18" s="232"/>
      <c r="G18" s="218"/>
      <c r="H18" s="221"/>
    </row>
    <row r="19" spans="1:8">
      <c r="A19" s="454" t="s">
        <v>19</v>
      </c>
      <c r="B19" s="456" t="s">
        <v>79</v>
      </c>
      <c r="C19" s="457"/>
      <c r="D19" s="549"/>
      <c r="E19" s="216"/>
      <c r="F19" s="217"/>
      <c r="G19" s="228"/>
      <c r="H19" s="229"/>
    </row>
    <row r="20" spans="1:8" ht="24" thickBot="1">
      <c r="A20" s="455"/>
      <c r="B20" s="233" t="s">
        <v>80</v>
      </c>
      <c r="C20" s="458" t="str">
        <f>BAHTTEXT(D19)</f>
        <v>ศูนย์บาทถ้วน</v>
      </c>
      <c r="D20" s="459"/>
      <c r="E20" s="460"/>
    </row>
    <row r="21" spans="1:8" s="203" customFormat="1" ht="24" thickTop="1">
      <c r="B21" s="234"/>
      <c r="C21" s="234"/>
      <c r="D21" s="235"/>
      <c r="E21" s="235"/>
    </row>
    <row r="22" spans="1:8" s="203" customFormat="1">
      <c r="B22" s="236"/>
      <c r="C22" s="237"/>
      <c r="D22" s="237"/>
      <c r="E22" s="237"/>
    </row>
    <row r="23" spans="1:8" s="203" customFormat="1">
      <c r="A23" s="238"/>
      <c r="B23" s="198"/>
      <c r="C23" s="239"/>
      <c r="E23" s="240"/>
    </row>
    <row r="24" spans="1:8" s="203" customFormat="1">
      <c r="A24" s="238"/>
      <c r="B24" s="198"/>
      <c r="C24" s="198"/>
      <c r="E24" s="241"/>
    </row>
    <row r="25" spans="1:8">
      <c r="A25" s="203"/>
      <c r="D25" s="203"/>
      <c r="E25" s="241"/>
    </row>
    <row r="26" spans="1:8">
      <c r="A26" s="238"/>
      <c r="C26" s="239"/>
      <c r="D26" s="203"/>
      <c r="E26" s="241"/>
    </row>
    <row r="27" spans="1:8">
      <c r="A27" s="238"/>
      <c r="D27" s="203"/>
      <c r="E27" s="241"/>
    </row>
    <row r="28" spans="1:8">
      <c r="D28" s="242"/>
      <c r="E28" s="198"/>
    </row>
    <row r="29" spans="1:8">
      <c r="A29" s="238"/>
      <c r="C29" s="242"/>
      <c r="D29" s="242"/>
      <c r="E29" s="198"/>
    </row>
    <row r="30" spans="1:8">
      <c r="A30" s="238"/>
      <c r="C30" s="242"/>
      <c r="D30" s="242"/>
      <c r="E30" s="198"/>
    </row>
    <row r="31" spans="1:8">
      <c r="C31" s="242"/>
      <c r="D31" s="242"/>
      <c r="E31" s="198"/>
    </row>
    <row r="32" spans="1:8">
      <c r="A32" s="238"/>
      <c r="C32" s="242"/>
      <c r="D32" s="242"/>
      <c r="E32" s="198"/>
    </row>
    <row r="33" spans="1:5">
      <c r="A33" s="238"/>
      <c r="C33" s="242"/>
      <c r="D33" s="242"/>
      <c r="E33" s="198"/>
    </row>
    <row r="34" spans="1:5">
      <c r="D34" s="242"/>
      <c r="E34" s="198"/>
    </row>
    <row r="35" spans="1:5">
      <c r="D35" s="242"/>
      <c r="E35" s="198"/>
    </row>
    <row r="36" spans="1:5">
      <c r="D36" s="198"/>
      <c r="E36" s="198"/>
    </row>
    <row r="37" spans="1:5">
      <c r="D37" s="198"/>
      <c r="E37" s="198"/>
    </row>
    <row r="38" spans="1:5">
      <c r="D38" s="198"/>
      <c r="E38" s="198"/>
    </row>
    <row r="39" spans="1:5">
      <c r="D39" s="198"/>
      <c r="E39" s="198"/>
    </row>
    <row r="40" spans="1:5">
      <c r="D40" s="198"/>
      <c r="E40" s="198"/>
    </row>
    <row r="41" spans="1:5">
      <c r="D41" s="198"/>
      <c r="E41" s="198"/>
    </row>
    <row r="42" spans="1:5">
      <c r="D42" s="198"/>
      <c r="E42" s="198"/>
    </row>
    <row r="43" spans="1:5">
      <c r="D43" s="198"/>
      <c r="E43" s="198"/>
    </row>
    <row r="44" spans="1:5">
      <c r="D44" s="198"/>
      <c r="E44" s="198"/>
    </row>
    <row r="45" spans="1:5">
      <c r="D45" s="198"/>
      <c r="E45" s="198"/>
    </row>
    <row r="46" spans="1:5">
      <c r="D46" s="198"/>
      <c r="E46" s="198"/>
    </row>
    <row r="47" spans="1:5">
      <c r="D47" s="198"/>
      <c r="E47" s="198"/>
    </row>
    <row r="48" spans="1:5">
      <c r="D48" s="198"/>
      <c r="E48" s="198"/>
    </row>
    <row r="49" s="198" customFormat="1"/>
    <row r="50" s="198" customFormat="1"/>
    <row r="51" s="198" customFormat="1"/>
    <row r="52" s="198" customFormat="1"/>
    <row r="53" s="198" customFormat="1"/>
    <row r="54" s="198" customFormat="1"/>
    <row r="55" s="198" customFormat="1"/>
    <row r="56" s="198" customFormat="1"/>
    <row r="57" s="198" customFormat="1"/>
    <row r="58" s="198" customFormat="1"/>
    <row r="59" s="198" customFormat="1"/>
    <row r="60" s="198" customFormat="1"/>
    <row r="61" s="198" customFormat="1"/>
    <row r="62" s="198" customFormat="1"/>
    <row r="63" s="198" customFormat="1"/>
    <row r="64" s="198" customFormat="1"/>
    <row r="65" s="198" customFormat="1"/>
    <row r="66" s="198" customFormat="1"/>
    <row r="67" s="198" customFormat="1"/>
    <row r="68" s="198" customFormat="1"/>
    <row r="69" s="198" customFormat="1"/>
    <row r="70" s="198" customFormat="1"/>
    <row r="71" s="198" customFormat="1"/>
    <row r="72" s="198" customFormat="1"/>
    <row r="73" s="198" customFormat="1"/>
    <row r="74" s="198" customFormat="1"/>
    <row r="75" s="198" customFormat="1"/>
    <row r="76" s="198" customFormat="1"/>
    <row r="77" s="198" customFormat="1"/>
    <row r="78" s="198" customFormat="1"/>
    <row r="79" s="198" customFormat="1"/>
    <row r="80" s="198" customFormat="1"/>
    <row r="81" s="198" customFormat="1"/>
    <row r="82" s="198" customFormat="1"/>
    <row r="83" s="198" customFormat="1"/>
    <row r="84" s="198" customFormat="1"/>
    <row r="85" s="198" customFormat="1"/>
    <row r="86" s="198" customFormat="1"/>
    <row r="87" s="198" customFormat="1"/>
    <row r="88" s="198" customFormat="1"/>
    <row r="89" s="198" customFormat="1"/>
    <row r="90" s="198" customFormat="1"/>
    <row r="91" s="198" customFormat="1"/>
    <row r="92" s="198" customFormat="1"/>
    <row r="93" s="198" customFormat="1"/>
    <row r="94" s="198" customFormat="1"/>
    <row r="95" s="198" customFormat="1"/>
    <row r="96" s="198" customFormat="1"/>
    <row r="97" s="198" customFormat="1"/>
    <row r="98" s="198" customFormat="1"/>
    <row r="99" s="198" customFormat="1"/>
    <row r="100" s="198" customFormat="1"/>
    <row r="101" s="198" customFormat="1"/>
    <row r="102" s="198" customFormat="1"/>
    <row r="103" s="198" customFormat="1"/>
    <row r="104" s="198" customFormat="1"/>
    <row r="105" s="198" customFormat="1"/>
    <row r="106" s="198" customFormat="1"/>
    <row r="107" s="198" customFormat="1"/>
    <row r="108" s="198" customFormat="1"/>
    <row r="109" s="198" customFormat="1"/>
    <row r="110" s="198" customFormat="1"/>
    <row r="111" s="198" customFormat="1"/>
    <row r="112" s="198" customFormat="1"/>
    <row r="113" s="198" customFormat="1"/>
    <row r="114" s="198" customFormat="1"/>
    <row r="115" s="198" customFormat="1"/>
    <row r="116" s="198" customFormat="1"/>
    <row r="117" s="198" customFormat="1"/>
    <row r="118" s="198" customFormat="1"/>
    <row r="119" s="198" customFormat="1"/>
    <row r="120" s="198" customFormat="1"/>
    <row r="121" s="198" customFormat="1"/>
    <row r="122" s="198" customFormat="1"/>
    <row r="123" s="198" customFormat="1"/>
    <row r="124" s="198" customFormat="1"/>
    <row r="125" s="198" customFormat="1"/>
    <row r="126" s="198" customFormat="1"/>
    <row r="127" s="198" customFormat="1"/>
    <row r="128" s="198" customFormat="1"/>
    <row r="129" s="198" customFormat="1"/>
    <row r="130" s="198" customFormat="1"/>
    <row r="131" s="198" customFormat="1"/>
    <row r="132" s="198" customFormat="1"/>
    <row r="133" s="198" customFormat="1"/>
    <row r="134" s="198" customFormat="1"/>
    <row r="135" s="198" customFormat="1"/>
    <row r="136" s="198" customFormat="1"/>
    <row r="137" s="198" customFormat="1"/>
    <row r="138" s="198" customFormat="1"/>
    <row r="139" s="198" customFormat="1"/>
    <row r="140" s="198" customFormat="1"/>
    <row r="141" s="198" customFormat="1"/>
    <row r="142" s="198" customFormat="1"/>
    <row r="143" s="198" customFormat="1"/>
    <row r="144" s="198" customFormat="1"/>
    <row r="145" s="198" customFormat="1"/>
    <row r="146" s="198" customFormat="1"/>
    <row r="147" s="198" customFormat="1"/>
    <row r="148" s="198" customFormat="1"/>
    <row r="149" s="198" customFormat="1"/>
    <row r="150" s="198" customFormat="1"/>
    <row r="151" s="198" customFormat="1"/>
    <row r="152" s="198" customFormat="1"/>
    <row r="153" s="198" customFormat="1"/>
    <row r="154" s="198" customFormat="1"/>
    <row r="155" s="198" customFormat="1"/>
    <row r="156" s="198" customFormat="1"/>
    <row r="157" s="198" customFormat="1"/>
    <row r="158" s="198" customFormat="1"/>
    <row r="159" s="198" customFormat="1"/>
    <row r="160" s="198" customFormat="1"/>
    <row r="161" s="198" customFormat="1"/>
    <row r="162" s="198" customFormat="1"/>
    <row r="163" s="198" customFormat="1"/>
    <row r="164" s="198" customFormat="1"/>
    <row r="165" s="198" customFormat="1"/>
    <row r="166" s="198" customFormat="1"/>
    <row r="167" s="198" customFormat="1"/>
    <row r="168" s="198" customFormat="1"/>
    <row r="169" s="198" customFormat="1"/>
    <row r="170" s="198" customFormat="1"/>
    <row r="171" s="198" customFormat="1"/>
    <row r="172" s="198" customFormat="1"/>
    <row r="173" s="198" customFormat="1"/>
    <row r="174" s="198" customFormat="1"/>
    <row r="175" s="198" customFormat="1"/>
    <row r="176" s="198" customFormat="1"/>
    <row r="177" s="198" customFormat="1"/>
    <row r="178" s="198" customFormat="1"/>
    <row r="179" s="198" customFormat="1"/>
    <row r="180" s="198" customFormat="1"/>
    <row r="181" s="198" customFormat="1"/>
    <row r="182" s="198" customFormat="1"/>
    <row r="183" s="198" customFormat="1"/>
    <row r="184" s="198" customFormat="1"/>
    <row r="185" s="198" customFormat="1"/>
    <row r="186" s="198" customFormat="1"/>
    <row r="187" s="198" customFormat="1"/>
    <row r="188" s="198" customFormat="1"/>
    <row r="189" s="198" customFormat="1"/>
    <row r="190" s="198" customFormat="1"/>
    <row r="191" s="198" customFormat="1"/>
    <row r="192" s="198" customFormat="1"/>
    <row r="193" s="198" customFormat="1"/>
    <row r="194" s="198" customFormat="1"/>
    <row r="195" s="198" customFormat="1"/>
    <row r="196" s="198" customFormat="1"/>
    <row r="197" s="198" customFormat="1"/>
    <row r="198" s="198" customFormat="1"/>
    <row r="199" s="198" customFormat="1"/>
    <row r="200" s="198" customFormat="1"/>
    <row r="201" s="198" customFormat="1"/>
    <row r="202" s="198" customFormat="1"/>
    <row r="203" s="198" customFormat="1"/>
    <row r="204" s="198" customFormat="1"/>
    <row r="205" s="198" customFormat="1"/>
    <row r="206" s="198" customFormat="1"/>
    <row r="207" s="198" customFormat="1"/>
    <row r="208" s="198" customFormat="1"/>
    <row r="209" s="198" customFormat="1"/>
    <row r="210" s="198" customFormat="1"/>
    <row r="211" s="198" customFormat="1"/>
    <row r="212" s="198" customFormat="1"/>
    <row r="213" s="198" customFormat="1"/>
    <row r="214" s="198" customFormat="1"/>
    <row r="215" s="198" customFormat="1"/>
    <row r="216" s="198" customFormat="1"/>
    <row r="217" s="198" customFormat="1"/>
    <row r="218" s="198" customFormat="1"/>
    <row r="219" s="198" customFormat="1"/>
    <row r="220" s="198" customFormat="1"/>
    <row r="221" s="198" customFormat="1"/>
    <row r="222" s="198" customFormat="1"/>
    <row r="223" s="198" customFormat="1"/>
    <row r="224" s="198" customFormat="1"/>
    <row r="225" s="198" customFormat="1"/>
    <row r="226" s="198" customFormat="1"/>
    <row r="227" s="198" customFormat="1"/>
    <row r="228" s="198" customFormat="1"/>
    <row r="229" s="198" customFormat="1"/>
    <row r="230" s="198" customFormat="1"/>
    <row r="231" s="198" customFormat="1"/>
    <row r="232" s="198" customFormat="1"/>
    <row r="233" s="198" customFormat="1"/>
    <row r="234" s="198" customFormat="1"/>
    <row r="235" s="198" customFormat="1"/>
    <row r="236" s="198" customFormat="1"/>
    <row r="237" s="198" customFormat="1"/>
    <row r="238" s="198" customFormat="1"/>
    <row r="239" s="198" customFormat="1"/>
    <row r="240" s="198" customFormat="1"/>
    <row r="241" s="198" customFormat="1"/>
    <row r="242" s="198" customFormat="1"/>
    <row r="243" s="198" customFormat="1"/>
    <row r="244" s="198" customFormat="1"/>
    <row r="245" s="198" customFormat="1"/>
    <row r="246" s="198" customFormat="1"/>
    <row r="247" s="198" customFormat="1"/>
    <row r="248" s="198" customFormat="1"/>
    <row r="249" s="198" customFormat="1"/>
    <row r="250" s="198" customFormat="1"/>
    <row r="251" s="198" customFormat="1"/>
    <row r="252" s="198" customFormat="1"/>
    <row r="253" s="198" customFormat="1"/>
    <row r="254" s="198" customFormat="1"/>
    <row r="255" s="198" customFormat="1"/>
    <row r="256" s="198" customFormat="1"/>
    <row r="257" s="198" customFormat="1"/>
    <row r="258" s="198" customFormat="1"/>
    <row r="259" s="198" customFormat="1"/>
    <row r="260" s="198" customFormat="1"/>
    <row r="261" s="198" customFormat="1"/>
    <row r="262" s="198" customFormat="1"/>
    <row r="263" s="198" customFormat="1"/>
    <row r="264" s="198" customFormat="1"/>
    <row r="265" s="198" customFormat="1"/>
    <row r="266" s="198" customFormat="1"/>
    <row r="267" s="198" customFormat="1"/>
    <row r="268" s="198" customFormat="1"/>
    <row r="269" s="198" customFormat="1"/>
    <row r="270" s="198" customFormat="1"/>
    <row r="271" s="198" customFormat="1"/>
    <row r="272" s="198" customFormat="1"/>
    <row r="273" s="198" customFormat="1"/>
    <row r="274" s="198" customFormat="1"/>
    <row r="275" s="198" customFormat="1"/>
    <row r="276" s="198" customFormat="1"/>
    <row r="277" s="198" customFormat="1"/>
    <row r="278" s="198" customFormat="1"/>
    <row r="279" s="198" customFormat="1"/>
    <row r="280" s="198" customFormat="1"/>
    <row r="281" s="198" customFormat="1"/>
    <row r="282" s="198" customFormat="1"/>
    <row r="283" s="198" customFormat="1"/>
    <row r="284" s="198" customFormat="1"/>
    <row r="285" s="198" customFormat="1"/>
    <row r="286" s="198" customFormat="1"/>
    <row r="287" s="198" customFormat="1"/>
    <row r="288" s="198" customFormat="1"/>
    <row r="289" s="198" customFormat="1"/>
    <row r="290" s="198" customFormat="1"/>
    <row r="291" s="198" customFormat="1"/>
    <row r="292" s="198" customFormat="1"/>
    <row r="293" s="198" customFormat="1"/>
    <row r="294" s="198" customFormat="1"/>
    <row r="295" s="198" customFormat="1"/>
    <row r="296" s="198" customFormat="1"/>
    <row r="297" s="198" customFormat="1"/>
    <row r="298" s="198" customFormat="1"/>
    <row r="299" s="198" customFormat="1"/>
    <row r="300" s="198" customFormat="1"/>
    <row r="301" s="198" customFormat="1"/>
    <row r="302" s="198" customFormat="1"/>
    <row r="303" s="198" customFormat="1"/>
    <row r="304" s="198" customFormat="1"/>
    <row r="305" s="198" customFormat="1"/>
    <row r="306" s="198" customFormat="1"/>
    <row r="307" s="198" customFormat="1"/>
    <row r="308" s="198" customFormat="1"/>
    <row r="309" s="198" customFormat="1"/>
    <row r="310" s="198" customFormat="1"/>
    <row r="311" s="198" customFormat="1"/>
    <row r="312" s="198" customFormat="1"/>
    <row r="313" s="198" customFormat="1"/>
    <row r="314" s="198" customFormat="1"/>
    <row r="315" s="198" customFormat="1"/>
    <row r="316" s="198" customFormat="1"/>
    <row r="317" s="198" customFormat="1"/>
    <row r="318" s="198" customFormat="1"/>
    <row r="319" s="198" customFormat="1"/>
    <row r="320" s="198" customFormat="1"/>
    <row r="321" s="198" customFormat="1"/>
    <row r="322" s="198" customFormat="1"/>
    <row r="323" s="198" customFormat="1"/>
    <row r="324" s="198" customFormat="1"/>
    <row r="325" s="198" customFormat="1"/>
    <row r="326" s="198" customFormat="1"/>
    <row r="327" s="198" customFormat="1"/>
    <row r="328" s="198" customFormat="1"/>
    <row r="329" s="198" customFormat="1"/>
    <row r="330" s="198" customFormat="1"/>
    <row r="331" s="198" customFormat="1"/>
    <row r="332" s="198" customFormat="1"/>
    <row r="333" s="198" customFormat="1"/>
    <row r="334" s="198" customFormat="1"/>
    <row r="335" s="198" customFormat="1"/>
    <row r="336" s="198" customFormat="1"/>
    <row r="337" s="198" customFormat="1"/>
    <row r="338" s="198" customFormat="1"/>
    <row r="339" s="198" customFormat="1"/>
    <row r="340" s="198" customFormat="1"/>
    <row r="341" s="198" customFormat="1"/>
    <row r="342" s="198" customFormat="1"/>
    <row r="343" s="198" customFormat="1"/>
    <row r="344" s="198" customFormat="1"/>
    <row r="345" s="198" customFormat="1"/>
    <row r="346" s="198" customFormat="1"/>
    <row r="347" s="198" customFormat="1"/>
    <row r="348" s="198" customFormat="1"/>
    <row r="349" s="198" customFormat="1"/>
    <row r="350" s="198" customFormat="1"/>
    <row r="351" s="198" customFormat="1"/>
    <row r="352" s="198" customFormat="1"/>
    <row r="353" s="198" customFormat="1"/>
    <row r="354" s="198" customFormat="1"/>
    <row r="355" s="198" customFormat="1"/>
    <row r="356" s="198" customFormat="1"/>
    <row r="357" s="198" customFormat="1"/>
    <row r="358" s="198" customFormat="1"/>
    <row r="359" s="198" customFormat="1"/>
    <row r="360" s="198" customFormat="1"/>
    <row r="361" s="198" customFormat="1"/>
    <row r="362" s="198" customFormat="1"/>
    <row r="363" s="198" customFormat="1"/>
    <row r="364" s="198" customFormat="1"/>
    <row r="365" s="198" customFormat="1"/>
    <row r="366" s="198" customFormat="1"/>
    <row r="367" s="198" customFormat="1"/>
    <row r="368" s="198" customFormat="1"/>
    <row r="369" s="198" customFormat="1"/>
    <row r="370" s="198" customFormat="1"/>
    <row r="371" s="198" customFormat="1"/>
    <row r="372" s="198" customFormat="1"/>
    <row r="373" s="198" customFormat="1"/>
    <row r="374" s="198" customFormat="1"/>
    <row r="375" s="198" customFormat="1"/>
    <row r="376" s="198" customFormat="1"/>
    <row r="377" s="198" customFormat="1"/>
    <row r="378" s="198" customFormat="1"/>
    <row r="379" s="198" customFormat="1"/>
    <row r="380" s="198" customFormat="1"/>
    <row r="381" s="198" customFormat="1"/>
    <row r="382" s="198" customFormat="1"/>
    <row r="383" s="198" customFormat="1"/>
    <row r="384" s="198" customFormat="1"/>
    <row r="385" s="198" customFormat="1"/>
    <row r="386" s="198" customFormat="1"/>
    <row r="387" s="198" customFormat="1"/>
    <row r="388" s="198" customFormat="1"/>
    <row r="389" s="198" customFormat="1"/>
    <row r="390" s="198" customFormat="1"/>
    <row r="391" s="198" customFormat="1"/>
    <row r="392" s="198" customFormat="1"/>
    <row r="393" s="198" customFormat="1"/>
    <row r="394" s="198" customFormat="1"/>
    <row r="395" s="198" customFormat="1"/>
    <row r="396" s="198" customFormat="1"/>
    <row r="397" s="198" customFormat="1"/>
    <row r="398" s="198" customFormat="1"/>
    <row r="399" s="198" customFormat="1"/>
    <row r="400" s="198" customFormat="1"/>
    <row r="401" s="198" customFormat="1"/>
    <row r="402" s="198" customFormat="1"/>
    <row r="403" s="198" customFormat="1"/>
    <row r="404" s="198" customFormat="1"/>
    <row r="405" s="198" customFormat="1"/>
    <row r="406" s="198" customFormat="1"/>
    <row r="407" s="198" customFormat="1"/>
    <row r="408" s="198" customFormat="1"/>
    <row r="409" s="198" customFormat="1"/>
    <row r="410" s="198" customFormat="1"/>
    <row r="411" s="198" customFormat="1"/>
    <row r="412" s="198" customFormat="1"/>
    <row r="413" s="198" customFormat="1"/>
    <row r="414" s="198" customFormat="1"/>
    <row r="415" s="198" customFormat="1"/>
    <row r="416" s="198" customFormat="1"/>
    <row r="417" s="198" customFormat="1"/>
    <row r="418" s="198" customFormat="1"/>
    <row r="419" s="198" customFormat="1"/>
    <row r="420" s="198" customFormat="1"/>
    <row r="421" s="198" customFormat="1"/>
    <row r="422" s="198" customFormat="1"/>
    <row r="423" s="198" customFormat="1"/>
    <row r="424" s="198" customFormat="1"/>
    <row r="425" s="198" customFormat="1"/>
    <row r="426" s="198" customFormat="1"/>
    <row r="427" s="198" customFormat="1"/>
    <row r="428" s="198" customFormat="1"/>
    <row r="429" s="198" customFormat="1"/>
    <row r="430" s="198" customFormat="1"/>
    <row r="431" s="198" customFormat="1"/>
    <row r="432" s="198" customFormat="1"/>
    <row r="433" s="198" customFormat="1"/>
    <row r="434" s="198" customFormat="1"/>
    <row r="435" s="198" customFormat="1"/>
    <row r="436" s="198" customFormat="1"/>
    <row r="437" s="198" customFormat="1"/>
    <row r="438" s="198" customFormat="1"/>
    <row r="439" s="198" customFormat="1"/>
    <row r="440" s="198" customFormat="1"/>
    <row r="441" s="198" customFormat="1"/>
    <row r="442" s="198" customFormat="1"/>
    <row r="443" s="198" customFormat="1"/>
    <row r="444" s="198" customFormat="1"/>
    <row r="445" s="198" customFormat="1"/>
    <row r="446" s="198" customFormat="1"/>
    <row r="447" s="198" customFormat="1"/>
    <row r="448" s="198" customFormat="1"/>
    <row r="449" s="198" customFormat="1"/>
    <row r="450" s="198" customFormat="1"/>
    <row r="451" s="198" customFormat="1"/>
    <row r="452" s="198" customFormat="1"/>
    <row r="453" s="198" customFormat="1"/>
    <row r="454" s="198" customFormat="1"/>
    <row r="455" s="198" customFormat="1"/>
    <row r="456" s="198" customFormat="1"/>
    <row r="457" s="198" customFormat="1"/>
    <row r="458" s="198" customFormat="1"/>
    <row r="459" s="198" customFormat="1"/>
    <row r="460" s="198" customFormat="1"/>
    <row r="461" s="198" customFormat="1"/>
    <row r="462" s="198" customFormat="1"/>
    <row r="463" s="198" customFormat="1"/>
    <row r="464" s="198" customFormat="1"/>
    <row r="465" s="198" customFormat="1"/>
    <row r="466" s="198" customFormat="1"/>
    <row r="467" s="198" customFormat="1"/>
    <row r="468" s="198" customFormat="1"/>
    <row r="469" s="198" customFormat="1"/>
    <row r="470" s="198" customFormat="1"/>
    <row r="471" s="198" customFormat="1"/>
    <row r="472" s="198" customFormat="1"/>
    <row r="473" s="198" customFormat="1"/>
    <row r="474" s="198" customFormat="1"/>
    <row r="475" s="198" customFormat="1"/>
    <row r="476" s="198" customFormat="1"/>
    <row r="477" s="198" customFormat="1"/>
    <row r="478" s="198" customFormat="1"/>
    <row r="479" s="198" customFormat="1"/>
    <row r="480" s="198" customFormat="1"/>
    <row r="481" s="198" customFormat="1"/>
    <row r="482" s="198" customFormat="1"/>
    <row r="483" s="198" customFormat="1"/>
    <row r="484" s="198" customFormat="1"/>
    <row r="485" s="198" customFormat="1"/>
    <row r="486" s="198" customFormat="1"/>
    <row r="487" s="198" customFormat="1"/>
    <row r="488" s="198" customFormat="1"/>
    <row r="489" s="198" customFormat="1"/>
    <row r="490" s="198" customFormat="1"/>
    <row r="491" s="198" customFormat="1"/>
    <row r="492" s="198" customFormat="1"/>
    <row r="493" s="198" customFormat="1"/>
    <row r="494" s="198" customFormat="1"/>
    <row r="495" s="198" customFormat="1"/>
    <row r="496" s="198" customFormat="1"/>
    <row r="497" s="198" customFormat="1"/>
    <row r="498" s="198" customFormat="1"/>
    <row r="499" s="198" customFormat="1"/>
    <row r="500" s="198" customFormat="1"/>
    <row r="501" s="198" customFormat="1"/>
    <row r="502" s="198" customFormat="1"/>
    <row r="503" s="198" customFormat="1"/>
    <row r="504" s="198" customFormat="1"/>
    <row r="505" s="198" customFormat="1"/>
    <row r="506" s="198" customFormat="1"/>
    <row r="507" s="198" customFormat="1"/>
    <row r="508" s="198" customFormat="1"/>
    <row r="509" s="198" customFormat="1"/>
    <row r="510" s="198" customFormat="1"/>
    <row r="511" s="198" customFormat="1"/>
    <row r="512" s="198" customFormat="1"/>
    <row r="513" s="198" customFormat="1"/>
    <row r="514" s="198" customFormat="1"/>
    <row r="515" s="198" customFormat="1"/>
    <row r="516" s="198" customFormat="1"/>
    <row r="517" s="198" customFormat="1"/>
    <row r="518" s="198" customFormat="1"/>
    <row r="519" s="198" customFormat="1"/>
    <row r="520" s="198" customFormat="1"/>
    <row r="521" s="198" customFormat="1"/>
    <row r="522" s="198" customFormat="1"/>
    <row r="523" s="198" customFormat="1"/>
    <row r="524" s="198" customFormat="1"/>
    <row r="525" s="198" customFormat="1"/>
    <row r="526" s="198" customFormat="1"/>
    <row r="527" s="198" customFormat="1"/>
    <row r="528" s="198" customFormat="1"/>
    <row r="529" s="198" customFormat="1"/>
    <row r="530" s="198" customFormat="1"/>
    <row r="531" s="198" customFormat="1"/>
    <row r="532" s="198" customFormat="1"/>
    <row r="533" s="198" customFormat="1"/>
    <row r="534" s="198" customFormat="1"/>
    <row r="535" s="198" customFormat="1"/>
    <row r="536" s="198" customFormat="1"/>
    <row r="537" s="198" customFormat="1"/>
    <row r="538" s="198" customFormat="1"/>
    <row r="539" s="198" customFormat="1"/>
    <row r="540" s="198" customFormat="1"/>
    <row r="541" s="198" customFormat="1"/>
    <row r="542" s="198" customFormat="1"/>
    <row r="543" s="198" customFormat="1"/>
    <row r="544" s="198" customFormat="1"/>
    <row r="545" s="198" customFormat="1"/>
    <row r="546" s="198" customFormat="1"/>
    <row r="547" s="198" customFormat="1"/>
    <row r="548" s="198" customFormat="1"/>
    <row r="549" s="198" customFormat="1"/>
    <row r="550" s="198" customFormat="1"/>
    <row r="551" s="198" customFormat="1"/>
    <row r="552" s="198" customFormat="1"/>
    <row r="553" s="198" customFormat="1"/>
    <row r="554" s="198" customFormat="1"/>
    <row r="555" s="198" customFormat="1"/>
    <row r="556" s="198" customFormat="1"/>
    <row r="557" s="198" customFormat="1"/>
    <row r="558" s="198" customFormat="1"/>
    <row r="559" s="198" customFormat="1"/>
    <row r="560" s="198" customFormat="1"/>
    <row r="561" s="198" customFormat="1"/>
    <row r="562" s="198" customFormat="1"/>
    <row r="563" s="198" customFormat="1"/>
    <row r="564" s="198" customFormat="1"/>
    <row r="565" s="198" customFormat="1"/>
    <row r="566" s="198" customFormat="1"/>
    <row r="567" s="198" customFormat="1"/>
    <row r="568" s="198" customFormat="1"/>
    <row r="569" s="198" customFormat="1"/>
    <row r="570" s="198" customFormat="1"/>
    <row r="571" s="198" customFormat="1"/>
    <row r="572" s="198" customFormat="1"/>
    <row r="573" s="198" customFormat="1"/>
    <row r="574" s="198" customFormat="1"/>
    <row r="575" s="198" customFormat="1"/>
    <row r="576" s="198" customFormat="1"/>
    <row r="577" s="198" customFormat="1"/>
    <row r="578" s="198" customFormat="1"/>
    <row r="579" s="198" customFormat="1"/>
    <row r="580" s="198" customFormat="1"/>
    <row r="581" s="198" customFormat="1"/>
    <row r="582" s="198" customFormat="1"/>
    <row r="583" s="198" customFormat="1"/>
    <row r="584" s="198" customFormat="1"/>
    <row r="585" s="198" customFormat="1"/>
    <row r="586" s="198" customFormat="1"/>
    <row r="587" s="198" customFormat="1"/>
    <row r="588" s="198" customFormat="1"/>
    <row r="589" s="198" customFormat="1"/>
    <row r="590" s="198" customFormat="1"/>
    <row r="591" s="198" customFormat="1"/>
    <row r="592" s="198" customFormat="1"/>
    <row r="593" s="198" customFormat="1"/>
    <row r="594" s="198" customFormat="1"/>
    <row r="595" s="198" customFormat="1"/>
    <row r="596" s="198" customFormat="1"/>
    <row r="597" s="198" customFormat="1"/>
    <row r="598" s="198" customFormat="1"/>
    <row r="599" s="198" customFormat="1"/>
    <row r="600" s="198" customFormat="1"/>
    <row r="601" s="198" customFormat="1"/>
    <row r="602" s="198" customFormat="1"/>
    <row r="603" s="198" customFormat="1"/>
    <row r="604" s="198" customFormat="1"/>
    <row r="605" s="198" customFormat="1"/>
    <row r="606" s="198" customFormat="1"/>
    <row r="607" s="198" customFormat="1"/>
    <row r="608" s="198" customFormat="1"/>
    <row r="609" s="198" customFormat="1"/>
    <row r="610" s="198" customFormat="1"/>
    <row r="611" s="198" customFormat="1"/>
    <row r="612" s="198" customFormat="1"/>
    <row r="613" s="198" customFormat="1"/>
    <row r="614" s="198" customFormat="1"/>
    <row r="615" s="198" customFormat="1"/>
    <row r="616" s="198" customFormat="1"/>
    <row r="617" s="198" customFormat="1"/>
    <row r="618" s="198" customFormat="1"/>
    <row r="619" s="198" customFormat="1"/>
    <row r="620" s="198" customFormat="1"/>
    <row r="621" s="198" customFormat="1"/>
    <row r="622" s="198" customFormat="1"/>
    <row r="623" s="198" customFormat="1"/>
    <row r="624" s="198" customFormat="1"/>
    <row r="625" s="198" customFormat="1"/>
    <row r="626" s="198" customFormat="1"/>
    <row r="627" s="198" customFormat="1"/>
    <row r="628" s="198" customFormat="1"/>
    <row r="629" s="198" customFormat="1"/>
    <row r="630" s="198" customFormat="1"/>
    <row r="631" s="198" customFormat="1"/>
    <row r="632" s="198" customFormat="1"/>
    <row r="633" s="198" customFormat="1"/>
    <row r="634" s="198" customFormat="1"/>
    <row r="635" s="198" customFormat="1"/>
    <row r="636" s="198" customFormat="1"/>
    <row r="637" s="198" customFormat="1"/>
    <row r="638" s="198" customFormat="1"/>
    <row r="639" s="198" customFormat="1"/>
    <row r="640" s="198" customFormat="1"/>
    <row r="641" s="198" customFormat="1"/>
    <row r="642" s="198" customFormat="1"/>
    <row r="643" s="198" customFormat="1"/>
    <row r="644" s="198" customFormat="1"/>
    <row r="645" s="198" customFormat="1"/>
    <row r="646" s="198" customFormat="1"/>
    <row r="647" s="198" customFormat="1"/>
    <row r="648" s="198" customFormat="1"/>
    <row r="649" s="198" customFormat="1"/>
    <row r="650" s="198" customFormat="1"/>
    <row r="651" s="198" customFormat="1"/>
    <row r="652" s="198" customFormat="1"/>
    <row r="653" s="198" customFormat="1"/>
    <row r="654" s="198" customFormat="1"/>
    <row r="655" s="198" customFormat="1"/>
    <row r="656" s="198" customFormat="1"/>
    <row r="657" s="198" customFormat="1"/>
    <row r="658" s="198" customFormat="1"/>
    <row r="659" s="198" customFormat="1"/>
    <row r="660" s="198" customFormat="1"/>
    <row r="661" s="198" customFormat="1"/>
    <row r="662" s="198" customFormat="1"/>
    <row r="663" s="198" customFormat="1"/>
    <row r="664" s="198" customFormat="1"/>
    <row r="665" s="198" customFormat="1"/>
    <row r="666" s="198" customFormat="1"/>
    <row r="667" s="198" customFormat="1"/>
    <row r="668" s="198" customFormat="1"/>
    <row r="669" s="198" customFormat="1"/>
    <row r="670" s="198" customFormat="1"/>
    <row r="671" s="198" customFormat="1"/>
    <row r="672" s="198" customFormat="1"/>
    <row r="673" s="198" customFormat="1"/>
    <row r="674" s="198" customFormat="1"/>
    <row r="675" s="198" customFormat="1"/>
    <row r="676" s="198" customFormat="1"/>
    <row r="677" s="198" customFormat="1"/>
    <row r="678" s="198" customFormat="1"/>
    <row r="679" s="198" customFormat="1"/>
    <row r="680" s="198" customFormat="1"/>
    <row r="681" s="198" customFormat="1"/>
    <row r="682" s="198" customFormat="1"/>
    <row r="683" s="198" customFormat="1"/>
    <row r="684" s="198" customFormat="1"/>
    <row r="685" s="198" customFormat="1"/>
    <row r="686" s="198" customFormat="1"/>
    <row r="687" s="198" customFormat="1"/>
    <row r="688" s="198" customFormat="1"/>
    <row r="689" s="198" customFormat="1"/>
    <row r="690" s="198" customFormat="1"/>
    <row r="691" s="198" customFormat="1"/>
    <row r="692" s="198" customFormat="1"/>
    <row r="693" s="198" customFormat="1"/>
    <row r="694" s="198" customFormat="1"/>
    <row r="695" s="198" customFormat="1"/>
    <row r="696" s="198" customFormat="1"/>
    <row r="697" s="198" customFormat="1"/>
    <row r="698" s="198" customFormat="1"/>
    <row r="699" s="198" customFormat="1"/>
    <row r="700" s="198" customFormat="1"/>
    <row r="701" s="198" customFormat="1"/>
    <row r="702" s="198" customFormat="1"/>
    <row r="703" s="198" customFormat="1"/>
    <row r="704" s="198" customFormat="1"/>
    <row r="705" s="198" customFormat="1"/>
    <row r="706" s="198" customFormat="1"/>
    <row r="707" s="198" customFormat="1"/>
    <row r="708" s="198" customFormat="1"/>
    <row r="709" s="198" customFormat="1"/>
    <row r="710" s="198" customFormat="1"/>
    <row r="711" s="198" customFormat="1"/>
    <row r="712" s="198" customFormat="1"/>
    <row r="713" s="198" customFormat="1"/>
    <row r="714" s="198" customFormat="1"/>
    <row r="715" s="198" customFormat="1"/>
    <row r="716" s="198" customFormat="1"/>
    <row r="717" s="198" customFormat="1"/>
    <row r="718" s="198" customFormat="1"/>
    <row r="719" s="198" customFormat="1"/>
    <row r="720" s="198" customFormat="1"/>
    <row r="721" s="198" customFormat="1"/>
    <row r="722" s="198" customFormat="1"/>
    <row r="723" s="198" customFormat="1"/>
    <row r="724" s="198" customFormat="1"/>
    <row r="725" s="198" customFormat="1"/>
    <row r="726" s="198" customFormat="1"/>
    <row r="727" s="198" customFormat="1"/>
    <row r="728" s="198" customFormat="1"/>
    <row r="729" s="198" customFormat="1"/>
    <row r="730" s="198" customFormat="1"/>
    <row r="731" s="198" customFormat="1"/>
    <row r="732" s="198" customFormat="1"/>
    <row r="733" s="198" customFormat="1"/>
    <row r="734" s="198" customFormat="1"/>
    <row r="735" s="198" customFormat="1"/>
    <row r="736" s="198" customFormat="1"/>
    <row r="737" s="198" customFormat="1"/>
    <row r="738" s="198" customFormat="1"/>
    <row r="739" s="198" customFormat="1"/>
    <row r="740" s="198" customFormat="1"/>
    <row r="741" s="198" customFormat="1"/>
    <row r="742" s="198" customFormat="1"/>
    <row r="743" s="198" customFormat="1"/>
    <row r="744" s="198" customFormat="1"/>
    <row r="745" s="198" customFormat="1"/>
    <row r="746" s="198" customFormat="1"/>
    <row r="747" s="198" customFormat="1"/>
    <row r="748" s="198" customFormat="1"/>
    <row r="749" s="198" customFormat="1"/>
    <row r="750" s="198" customFormat="1"/>
    <row r="751" s="198" customFormat="1"/>
    <row r="752" s="198" customFormat="1"/>
    <row r="753" s="198" customFormat="1"/>
    <row r="754" s="198" customFormat="1"/>
    <row r="755" s="198" customFormat="1"/>
    <row r="756" s="198" customFormat="1"/>
    <row r="757" s="198" customFormat="1"/>
    <row r="758" s="198" customFormat="1"/>
    <row r="759" s="198" customFormat="1"/>
    <row r="760" s="198" customFormat="1"/>
    <row r="761" s="198" customFormat="1"/>
    <row r="762" s="198" customFormat="1"/>
    <row r="763" s="198" customFormat="1"/>
    <row r="764" s="198" customFormat="1"/>
    <row r="765" s="198" customFormat="1"/>
    <row r="766" s="198" customFormat="1"/>
    <row r="767" s="198" customFormat="1"/>
    <row r="768" s="198" customFormat="1"/>
    <row r="769" s="198" customFormat="1"/>
    <row r="770" s="198" customFormat="1"/>
    <row r="771" s="198" customFormat="1"/>
    <row r="772" s="198" customFormat="1"/>
    <row r="773" s="198" customFormat="1"/>
    <row r="774" s="198" customFormat="1"/>
    <row r="775" s="198" customFormat="1"/>
    <row r="776" s="198" customFormat="1"/>
    <row r="777" s="198" customFormat="1"/>
    <row r="778" s="198" customFormat="1"/>
    <row r="779" s="198" customFormat="1"/>
    <row r="780" s="198" customFormat="1"/>
    <row r="781" s="198" customFormat="1"/>
    <row r="782" s="198" customFormat="1"/>
    <row r="783" s="198" customFormat="1"/>
    <row r="784" s="198" customFormat="1"/>
    <row r="785" s="198" customFormat="1"/>
    <row r="786" s="198" customFormat="1"/>
    <row r="787" s="198" customFormat="1"/>
    <row r="788" s="198" customFormat="1"/>
    <row r="789" s="198" customFormat="1"/>
    <row r="790" s="198" customFormat="1"/>
    <row r="791" s="198" customFormat="1"/>
    <row r="792" s="198" customFormat="1"/>
    <row r="793" s="198" customFormat="1"/>
    <row r="794" s="198" customFormat="1"/>
    <row r="795" s="198" customFormat="1"/>
    <row r="796" s="198" customFormat="1"/>
    <row r="797" s="198" customFormat="1"/>
    <row r="798" s="198" customFormat="1"/>
    <row r="799" s="198" customFormat="1"/>
    <row r="800" s="198" customFormat="1"/>
    <row r="801" s="198" customFormat="1"/>
    <row r="802" s="198" customFormat="1"/>
    <row r="803" s="198" customFormat="1"/>
    <row r="804" s="198" customFormat="1"/>
    <row r="805" s="198" customFormat="1"/>
    <row r="806" s="198" customFormat="1"/>
    <row r="807" s="198" customFormat="1"/>
    <row r="808" s="198" customFormat="1"/>
    <row r="809" s="198" customFormat="1"/>
    <row r="810" s="198" customFormat="1"/>
    <row r="811" s="198" customFormat="1"/>
    <row r="812" s="198" customFormat="1"/>
    <row r="813" s="198" customFormat="1"/>
    <row r="814" s="198" customFormat="1"/>
    <row r="815" s="198" customFormat="1"/>
    <row r="816" s="198" customFormat="1"/>
    <row r="817" s="198" customFormat="1"/>
    <row r="818" s="198" customFormat="1"/>
    <row r="819" s="198" customFormat="1"/>
    <row r="820" s="198" customFormat="1"/>
    <row r="821" s="198" customFormat="1"/>
    <row r="822" s="198" customFormat="1"/>
    <row r="823" s="198" customFormat="1"/>
    <row r="824" s="198" customFormat="1"/>
    <row r="825" s="198" customFormat="1"/>
    <row r="826" s="198" customFormat="1"/>
    <row r="827" s="198" customFormat="1"/>
    <row r="828" s="198" customFormat="1"/>
    <row r="829" s="198" customFormat="1"/>
    <row r="830" s="198" customFormat="1"/>
    <row r="831" s="198" customFormat="1"/>
    <row r="832" s="198" customFormat="1"/>
    <row r="833" s="198" customFormat="1"/>
    <row r="834" s="198" customFormat="1"/>
    <row r="835" s="198" customFormat="1"/>
    <row r="836" s="198" customFormat="1"/>
    <row r="837" s="198" customFormat="1"/>
    <row r="838" s="198" customFormat="1"/>
    <row r="839" s="198" customFormat="1"/>
    <row r="840" s="198" customFormat="1"/>
    <row r="841" s="198" customFormat="1"/>
    <row r="842" s="198" customFormat="1"/>
    <row r="843" s="198" customFormat="1"/>
    <row r="844" s="198" customFormat="1"/>
    <row r="845" s="198" customFormat="1"/>
    <row r="846" s="198" customFormat="1"/>
    <row r="847" s="198" customFormat="1"/>
    <row r="848" s="198" customFormat="1"/>
    <row r="849" s="198" customFormat="1"/>
    <row r="850" s="198" customFormat="1"/>
    <row r="851" s="198" customFormat="1"/>
    <row r="852" s="198" customFormat="1"/>
    <row r="853" s="198" customFormat="1"/>
    <row r="854" s="198" customFormat="1"/>
    <row r="855" s="198" customFormat="1"/>
    <row r="856" s="198" customFormat="1"/>
    <row r="857" s="198" customFormat="1"/>
    <row r="858" s="198" customFormat="1"/>
    <row r="859" s="198" customFormat="1"/>
    <row r="860" s="198" customFormat="1"/>
    <row r="861" s="198" customFormat="1"/>
    <row r="862" s="198" customFormat="1"/>
    <row r="863" s="198" customFormat="1"/>
    <row r="864" s="198" customFormat="1"/>
    <row r="865" s="198" customFormat="1"/>
    <row r="866" s="198" customFormat="1"/>
    <row r="867" s="198" customFormat="1"/>
    <row r="868" s="198" customFormat="1"/>
    <row r="869" s="198" customFormat="1"/>
    <row r="870" s="198" customFormat="1"/>
    <row r="871" s="198" customFormat="1"/>
    <row r="872" s="198" customFormat="1"/>
    <row r="873" s="198" customFormat="1"/>
    <row r="874" s="198" customFormat="1"/>
    <row r="875" s="198" customFormat="1"/>
    <row r="876" s="198" customFormat="1"/>
    <row r="877" s="198" customFormat="1"/>
    <row r="878" s="198" customFormat="1"/>
    <row r="879" s="198" customFormat="1"/>
    <row r="880" s="198" customFormat="1"/>
    <row r="881" s="198" customFormat="1"/>
    <row r="882" s="198" customFormat="1"/>
    <row r="883" s="198" customFormat="1"/>
    <row r="884" s="198" customFormat="1"/>
    <row r="885" s="198" customFormat="1"/>
    <row r="886" s="198" customFormat="1"/>
    <row r="887" s="198" customFormat="1"/>
    <row r="888" s="198" customFormat="1"/>
    <row r="889" s="198" customFormat="1"/>
    <row r="890" s="198" customFormat="1"/>
    <row r="891" s="198" customFormat="1"/>
    <row r="892" s="198" customFormat="1"/>
    <row r="893" s="198" customFormat="1"/>
    <row r="894" s="198" customFormat="1"/>
    <row r="895" s="198" customFormat="1"/>
    <row r="896" s="198" customFormat="1"/>
    <row r="897" s="198" customFormat="1"/>
    <row r="898" s="198" customFormat="1"/>
    <row r="899" s="198" customFormat="1"/>
    <row r="900" s="198" customFormat="1"/>
    <row r="901" s="198" customFormat="1"/>
    <row r="902" s="198" customFormat="1"/>
    <row r="903" s="198" customFormat="1"/>
    <row r="904" s="198" customFormat="1"/>
    <row r="905" s="198" customFormat="1"/>
    <row r="906" s="198" customFormat="1"/>
    <row r="907" s="198" customFormat="1"/>
    <row r="908" s="198" customFormat="1"/>
    <row r="909" s="198" customFormat="1"/>
    <row r="910" s="198" customFormat="1"/>
    <row r="911" s="198" customFormat="1"/>
    <row r="912" s="198" customFormat="1"/>
    <row r="913" s="198" customFormat="1"/>
    <row r="914" s="198" customFormat="1"/>
  </sheetData>
  <mergeCells count="10">
    <mergeCell ref="B17:C17"/>
    <mergeCell ref="B18:C18"/>
    <mergeCell ref="A19:A20"/>
    <mergeCell ref="B19:C19"/>
    <mergeCell ref="C20:E20"/>
    <mergeCell ref="A2:E2"/>
    <mergeCell ref="E9:E10"/>
    <mergeCell ref="A9:A10"/>
    <mergeCell ref="B9:C10"/>
    <mergeCell ref="D9:D10"/>
  </mergeCells>
  <printOptions horizontalCentered="1"/>
  <pageMargins left="0.7" right="0.23622047244094499" top="0.48622047200000001" bottom="0.23622047244094499" header="0.31496062992126" footer="0.31496062992126"/>
  <pageSetup paperSize="9" scale="85" orientation="landscape" horizontalDpi="1200" verticalDpi="1200" r:id="rId1"/>
  <headerFooter>
    <oddHeader>&amp;R&amp;"AngsanaUPC,Regular"&amp;16หน้าที่ &amp;P of &amp;N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N2115"/>
  <sheetViews>
    <sheetView view="pageBreakPreview" zoomScale="83" zoomScaleNormal="70" zoomScalePageLayoutView="70" workbookViewId="0">
      <selection activeCell="E14" sqref="E14"/>
    </sheetView>
  </sheetViews>
  <sheetFormatPr defaultColWidth="9.42578125" defaultRowHeight="26.65" customHeight="1"/>
  <cols>
    <col min="1" max="1" width="21.42578125" style="22" customWidth="1"/>
    <col min="2" max="2" width="64.7109375" style="22" customWidth="1"/>
    <col min="3" max="3" width="17" style="27" customWidth="1"/>
    <col min="4" max="4" width="12.28515625" style="28" customWidth="1"/>
    <col min="5" max="5" width="15.42578125" style="27" customWidth="1"/>
    <col min="6" max="8" width="17.42578125" style="27" customWidth="1"/>
    <col min="9" max="9" width="27.28515625" style="27" customWidth="1"/>
    <col min="10" max="10" width="27" style="27" customWidth="1"/>
    <col min="11" max="14" width="20.7109375" style="22" customWidth="1"/>
    <col min="15" max="16384" width="9.42578125" style="22"/>
  </cols>
  <sheetData>
    <row r="1" spans="1:14" ht="26.65" customHeight="1">
      <c r="A1" s="2"/>
      <c r="B1" s="3"/>
      <c r="C1" s="4"/>
      <c r="D1" s="5"/>
      <c r="E1" s="2"/>
      <c r="F1" s="4"/>
      <c r="G1" s="6"/>
      <c r="H1" s="4"/>
      <c r="I1" s="7"/>
      <c r="J1" s="6" t="s">
        <v>42</v>
      </c>
    </row>
    <row r="2" spans="1:14" ht="26.65" customHeight="1">
      <c r="A2" s="526" t="s">
        <v>41</v>
      </c>
      <c r="B2" s="526"/>
      <c r="C2" s="526"/>
      <c r="D2" s="526"/>
      <c r="E2" s="526"/>
      <c r="F2" s="526"/>
      <c r="G2" s="526"/>
      <c r="H2" s="526"/>
      <c r="I2" s="526"/>
      <c r="J2" s="526"/>
    </row>
    <row r="3" spans="1:14" s="7" customFormat="1" ht="26.65" customHeight="1">
      <c r="A3" s="7" t="s">
        <v>0</v>
      </c>
      <c r="B3" s="7" t="s">
        <v>67</v>
      </c>
      <c r="C3" s="9"/>
      <c r="D3" s="10"/>
      <c r="E3" s="2"/>
      <c r="F3" s="4"/>
      <c r="G3" s="6"/>
      <c r="H3" s="4"/>
      <c r="J3" s="4"/>
    </row>
    <row r="4" spans="1:14" s="7" customFormat="1" ht="26.65" customHeight="1">
      <c r="A4" s="7" t="s">
        <v>1</v>
      </c>
      <c r="B4" s="7" t="s">
        <v>2</v>
      </c>
      <c r="C4" s="4"/>
      <c r="D4" s="10"/>
      <c r="E4" s="2"/>
      <c r="F4" s="4"/>
      <c r="G4" s="6"/>
      <c r="H4" s="4"/>
      <c r="J4" s="4"/>
    </row>
    <row r="5" spans="1:14" s="7" customFormat="1" ht="26.65" customHeight="1">
      <c r="A5" s="7" t="s">
        <v>3</v>
      </c>
      <c r="B5" s="7" t="s">
        <v>4</v>
      </c>
      <c r="C5" s="12"/>
      <c r="D5" s="10"/>
      <c r="E5" s="2"/>
      <c r="F5" s="4"/>
      <c r="G5" s="6"/>
      <c r="H5" s="4"/>
      <c r="J5" s="4"/>
    </row>
    <row r="6" spans="1:14" s="7" customFormat="1" ht="26.65" customHeight="1">
      <c r="A6" s="13" t="s">
        <v>5</v>
      </c>
      <c r="B6" s="7" t="s">
        <v>6</v>
      </c>
      <c r="C6" s="12"/>
      <c r="D6" s="13"/>
      <c r="E6" s="13"/>
      <c r="F6" s="4"/>
      <c r="G6" s="6"/>
      <c r="H6" s="4"/>
      <c r="J6" s="4"/>
    </row>
    <row r="7" spans="1:14" s="7" customFormat="1" ht="26.65" customHeight="1">
      <c r="A7" s="13" t="s">
        <v>7</v>
      </c>
      <c r="B7" s="7" t="s">
        <v>8</v>
      </c>
      <c r="C7" s="14"/>
      <c r="D7" s="531"/>
      <c r="E7" s="531"/>
      <c r="F7" s="531"/>
      <c r="G7" s="15"/>
      <c r="H7" s="9"/>
      <c r="I7" s="136"/>
      <c r="J7" s="9"/>
    </row>
    <row r="8" spans="1:14" s="7" customFormat="1" ht="26.65" customHeight="1">
      <c r="A8" s="13" t="s">
        <v>9</v>
      </c>
      <c r="B8" s="7" t="s">
        <v>72</v>
      </c>
      <c r="C8" s="14"/>
      <c r="D8" s="13"/>
      <c r="E8" s="13"/>
      <c r="F8" s="9"/>
      <c r="G8" s="15"/>
      <c r="H8" s="9"/>
      <c r="J8" s="2" t="s">
        <v>10</v>
      </c>
    </row>
    <row r="9" spans="1:14" s="7" customFormat="1" ht="26.65" customHeight="1" thickBot="1">
      <c r="A9" s="13"/>
      <c r="B9" s="30"/>
      <c r="C9" s="4"/>
      <c r="D9" s="31"/>
      <c r="F9" s="4"/>
      <c r="G9" s="6"/>
      <c r="H9" s="4"/>
      <c r="I9" s="4"/>
      <c r="J9" s="2"/>
    </row>
    <row r="10" spans="1:14" ht="26.65" customHeight="1" thickTop="1">
      <c r="A10" s="474" t="s">
        <v>11</v>
      </c>
      <c r="B10" s="469" t="s">
        <v>12</v>
      </c>
      <c r="C10" s="478" t="s">
        <v>35</v>
      </c>
      <c r="D10" s="474" t="s">
        <v>36</v>
      </c>
      <c r="E10" s="530" t="s">
        <v>43</v>
      </c>
      <c r="F10" s="530"/>
      <c r="G10" s="530" t="s">
        <v>44</v>
      </c>
      <c r="H10" s="530"/>
      <c r="I10" s="480" t="s">
        <v>37</v>
      </c>
      <c r="J10" s="472" t="s">
        <v>14</v>
      </c>
    </row>
    <row r="11" spans="1:14" ht="26.65" customHeight="1" thickBot="1">
      <c r="A11" s="475"/>
      <c r="B11" s="467"/>
      <c r="C11" s="479"/>
      <c r="D11" s="475"/>
      <c r="E11" s="127" t="s">
        <v>45</v>
      </c>
      <c r="F11" s="127" t="s">
        <v>46</v>
      </c>
      <c r="G11" s="127" t="s">
        <v>47</v>
      </c>
      <c r="H11" s="127" t="s">
        <v>48</v>
      </c>
      <c r="I11" s="481"/>
      <c r="J11" s="473"/>
    </row>
    <row r="12" spans="1:14" s="131" customFormat="1" ht="26.65" customHeight="1" thickTop="1">
      <c r="A12" s="139"/>
      <c r="B12" s="140" t="s">
        <v>57</v>
      </c>
      <c r="C12" s="141"/>
      <c r="D12" s="142"/>
      <c r="E12" s="142"/>
      <c r="F12" s="143"/>
      <c r="G12" s="144"/>
      <c r="H12" s="144"/>
      <c r="I12" s="144"/>
      <c r="J12" s="145"/>
      <c r="M12" s="146" t="s">
        <v>73</v>
      </c>
      <c r="N12" s="147"/>
    </row>
    <row r="13" spans="1:14" s="131" customFormat="1" ht="26.65" customHeight="1">
      <c r="A13" s="148">
        <v>1</v>
      </c>
      <c r="B13" s="149" t="s">
        <v>71</v>
      </c>
      <c r="C13" s="150"/>
      <c r="D13" s="151"/>
      <c r="E13" s="151"/>
      <c r="F13" s="152"/>
      <c r="G13" s="153"/>
      <c r="H13" s="153"/>
      <c r="I13" s="153"/>
      <c r="J13" s="154"/>
      <c r="M13" s="146">
        <v>0</v>
      </c>
      <c r="N13" s="155"/>
    </row>
    <row r="14" spans="1:14" s="131" customFormat="1" ht="26.65" customHeight="1">
      <c r="A14" s="156">
        <v>1.1000000000000001</v>
      </c>
      <c r="B14" s="157" t="s">
        <v>74</v>
      </c>
      <c r="C14" s="158">
        <v>48</v>
      </c>
      <c r="D14" s="159" t="s">
        <v>53</v>
      </c>
      <c r="E14" s="160">
        <v>470</v>
      </c>
      <c r="F14" s="160">
        <v>403</v>
      </c>
      <c r="G14" s="160">
        <f>C14*E14</f>
        <v>22560</v>
      </c>
      <c r="H14" s="160">
        <f>C14*F14</f>
        <v>19344</v>
      </c>
      <c r="I14" s="160">
        <f>G14+H14</f>
        <v>41904</v>
      </c>
      <c r="J14" s="161"/>
      <c r="K14" s="162" t="e">
        <f>IF(#REF!&gt;=0,"OK","ตรวจสอบการเบิก")</f>
        <v>#REF!</v>
      </c>
      <c r="M14" s="146">
        <v>0</v>
      </c>
      <c r="N14" s="155"/>
    </row>
    <row r="15" spans="1:14" s="131" customFormat="1" ht="26.65" customHeight="1">
      <c r="A15" s="156"/>
      <c r="B15" s="157" t="s">
        <v>58</v>
      </c>
      <c r="C15" s="158"/>
      <c r="D15" s="159"/>
      <c r="E15" s="160"/>
      <c r="F15" s="160"/>
      <c r="G15" s="160"/>
      <c r="H15" s="160"/>
      <c r="I15" s="160"/>
      <c r="J15" s="161"/>
      <c r="K15" s="163"/>
      <c r="M15" s="146">
        <v>0</v>
      </c>
      <c r="N15" s="155"/>
    </row>
    <row r="16" spans="1:14" s="131" customFormat="1" ht="26.65" customHeight="1">
      <c r="A16" s="156"/>
      <c r="B16" s="157" t="s">
        <v>59</v>
      </c>
      <c r="C16" s="158"/>
      <c r="D16" s="159"/>
      <c r="E16" s="160"/>
      <c r="F16" s="160"/>
      <c r="G16" s="160"/>
      <c r="H16" s="160"/>
      <c r="I16" s="160"/>
      <c r="J16" s="161"/>
      <c r="K16" s="163"/>
      <c r="M16" s="146">
        <v>0</v>
      </c>
      <c r="N16" s="155"/>
    </row>
    <row r="17" spans="1:14" s="131" customFormat="1" ht="26.65" customHeight="1">
      <c r="A17" s="156"/>
      <c r="B17" s="157"/>
      <c r="C17" s="158"/>
      <c r="D17" s="159"/>
      <c r="E17" s="160"/>
      <c r="F17" s="160"/>
      <c r="G17" s="160"/>
      <c r="H17" s="160"/>
      <c r="I17" s="160"/>
      <c r="J17" s="161"/>
      <c r="K17" s="163"/>
      <c r="M17" s="146">
        <v>0</v>
      </c>
      <c r="N17" s="155"/>
    </row>
    <row r="18" spans="1:14" s="131" customFormat="1" ht="26.65" customHeight="1">
      <c r="A18" s="156">
        <v>1.2</v>
      </c>
      <c r="B18" s="157" t="s">
        <v>60</v>
      </c>
      <c r="C18" s="158"/>
      <c r="D18" s="159"/>
      <c r="E18" s="160"/>
      <c r="F18" s="160"/>
      <c r="G18" s="160"/>
      <c r="H18" s="160"/>
      <c r="I18" s="160"/>
      <c r="J18" s="161"/>
      <c r="K18" s="163"/>
      <c r="M18" s="146">
        <v>0</v>
      </c>
      <c r="N18" s="155"/>
    </row>
    <row r="19" spans="1:14" s="131" customFormat="1" ht="26.65" customHeight="1">
      <c r="A19" s="156"/>
      <c r="B19" s="157" t="s">
        <v>70</v>
      </c>
      <c r="C19" s="158">
        <f>8325+240</f>
        <v>8565</v>
      </c>
      <c r="D19" s="159" t="s">
        <v>50</v>
      </c>
      <c r="E19" s="160">
        <v>62</v>
      </c>
      <c r="F19" s="160">
        <v>29</v>
      </c>
      <c r="G19" s="160">
        <f>C19*E19</f>
        <v>531030</v>
      </c>
      <c r="H19" s="160">
        <f>C19*F19</f>
        <v>248385</v>
      </c>
      <c r="I19" s="160">
        <f>G19+H19</f>
        <v>779415</v>
      </c>
      <c r="J19" s="161"/>
      <c r="K19" s="162" t="e">
        <f>IF(#REF!&gt;=0,"OK","ตรวจสอบการเบิก")</f>
        <v>#REF!</v>
      </c>
      <c r="L19" s="164"/>
      <c r="M19" s="146">
        <v>489216</v>
      </c>
      <c r="N19" s="165" t="e">
        <f>#REF!-M19</f>
        <v>#REF!</v>
      </c>
    </row>
    <row r="20" spans="1:14" s="131" customFormat="1" ht="26.65" customHeight="1">
      <c r="A20" s="156"/>
      <c r="B20" s="157"/>
      <c r="C20" s="158"/>
      <c r="D20" s="159"/>
      <c r="E20" s="160"/>
      <c r="F20" s="160"/>
      <c r="G20" s="160">
        <f>C20*E20</f>
        <v>0</v>
      </c>
      <c r="H20" s="160">
        <f>C20*F20</f>
        <v>0</v>
      </c>
      <c r="I20" s="160">
        <f>G20+H20</f>
        <v>0</v>
      </c>
      <c r="J20" s="161"/>
      <c r="K20" s="163"/>
      <c r="M20" s="146">
        <v>0</v>
      </c>
      <c r="N20" s="165" t="e">
        <f>#REF!-M20</f>
        <v>#REF!</v>
      </c>
    </row>
    <row r="21" spans="1:14" s="131" customFormat="1" ht="26.65" customHeight="1">
      <c r="A21" s="156">
        <v>1.3</v>
      </c>
      <c r="B21" s="157" t="s">
        <v>61</v>
      </c>
      <c r="C21" s="158">
        <v>20</v>
      </c>
      <c r="D21" s="159" t="s">
        <v>66</v>
      </c>
      <c r="E21" s="158">
        <f>(1800*2)*25</f>
        <v>90000</v>
      </c>
      <c r="F21" s="160">
        <v>1800</v>
      </c>
      <c r="G21" s="160">
        <f>C21*E21</f>
        <v>1800000</v>
      </c>
      <c r="H21" s="160">
        <f>C21*F21</f>
        <v>36000</v>
      </c>
      <c r="I21" s="160">
        <f>G21+H21</f>
        <v>1836000</v>
      </c>
      <c r="J21" s="161"/>
      <c r="K21" s="162" t="e">
        <f>IF(#REF!&gt;=0,"OK","ตรวจสอบการเบิก")</f>
        <v>#REF!</v>
      </c>
      <c r="M21" s="146">
        <v>0</v>
      </c>
      <c r="N21" s="165" t="e">
        <f>#REF!-M21</f>
        <v>#REF!</v>
      </c>
    </row>
    <row r="22" spans="1:14" s="131" customFormat="1" ht="26.65" customHeight="1">
      <c r="A22" s="156"/>
      <c r="B22" s="157" t="s">
        <v>59</v>
      </c>
      <c r="C22" s="158"/>
      <c r="D22" s="159"/>
      <c r="E22" s="160"/>
      <c r="F22" s="160"/>
      <c r="G22" s="160">
        <f>C22*E22</f>
        <v>0</v>
      </c>
      <c r="H22" s="160">
        <f>C22*F22</f>
        <v>0</v>
      </c>
      <c r="I22" s="160">
        <f>G22+H22</f>
        <v>0</v>
      </c>
      <c r="J22" s="161"/>
      <c r="K22" s="163"/>
      <c r="M22" s="146">
        <v>0</v>
      </c>
      <c r="N22" s="165" t="e">
        <f>#REF!-M22</f>
        <v>#REF!</v>
      </c>
    </row>
    <row r="23" spans="1:14" s="131" customFormat="1" ht="26.65" customHeight="1">
      <c r="A23" s="156"/>
      <c r="B23" s="157"/>
      <c r="C23" s="158"/>
      <c r="D23" s="159"/>
      <c r="E23" s="160"/>
      <c r="F23" s="160"/>
      <c r="G23" s="160"/>
      <c r="H23" s="160"/>
      <c r="I23" s="160"/>
      <c r="J23" s="161"/>
      <c r="K23" s="163"/>
      <c r="M23" s="146">
        <v>0</v>
      </c>
      <c r="N23" s="165" t="e">
        <f>#REF!-M23</f>
        <v>#REF!</v>
      </c>
    </row>
    <row r="24" spans="1:14" s="132" customFormat="1" ht="26.65" customHeight="1">
      <c r="A24" s="166">
        <v>3</v>
      </c>
      <c r="B24" s="149" t="s">
        <v>62</v>
      </c>
      <c r="C24" s="167"/>
      <c r="D24" s="168"/>
      <c r="E24" s="169"/>
      <c r="F24" s="169"/>
      <c r="G24" s="169"/>
      <c r="H24" s="169"/>
      <c r="I24" s="169"/>
      <c r="J24" s="170"/>
      <c r="K24" s="93"/>
      <c r="M24" s="171">
        <v>0</v>
      </c>
      <c r="N24" s="165" t="e">
        <f>#REF!-M24</f>
        <v>#REF!</v>
      </c>
    </row>
    <row r="25" spans="1:14" s="178" customFormat="1" ht="24" customHeight="1">
      <c r="A25" s="172">
        <v>3.1</v>
      </c>
      <c r="B25" s="173" t="s">
        <v>63</v>
      </c>
      <c r="C25" s="174">
        <v>1</v>
      </c>
      <c r="D25" s="175" t="s">
        <v>39</v>
      </c>
      <c r="E25" s="174">
        <v>5848794.7300000004</v>
      </c>
      <c r="F25" s="176">
        <v>0</v>
      </c>
      <c r="G25" s="160">
        <f>C25*E25</f>
        <v>5848794.7300000004</v>
      </c>
      <c r="H25" s="160">
        <f>C25*F25</f>
        <v>0</v>
      </c>
      <c r="I25" s="160">
        <f>G25+H25</f>
        <v>5848794.7300000004</v>
      </c>
      <c r="J25" s="161"/>
      <c r="K25" s="162" t="e">
        <f>IF(#REF!&gt;=0,"OK","ตรวจสอบการเบิก")</f>
        <v>#REF!</v>
      </c>
      <c r="L25" s="177"/>
      <c r="M25" s="171">
        <v>584879.473</v>
      </c>
      <c r="N25" s="165" t="e">
        <f>#REF!-M25</f>
        <v>#REF!</v>
      </c>
    </row>
    <row r="26" spans="1:14" s="178" customFormat="1" ht="24" customHeight="1">
      <c r="A26" s="172">
        <v>3.2</v>
      </c>
      <c r="B26" s="173" t="s">
        <v>64</v>
      </c>
      <c r="C26" s="174">
        <v>1</v>
      </c>
      <c r="D26" s="175" t="s">
        <v>15</v>
      </c>
      <c r="E26" s="176">
        <v>500000</v>
      </c>
      <c r="F26" s="176">
        <v>0</v>
      </c>
      <c r="G26" s="160">
        <f>C26*E26</f>
        <v>500000</v>
      </c>
      <c r="H26" s="160">
        <f>C26*F26</f>
        <v>0</v>
      </c>
      <c r="I26" s="160">
        <f>G26+H26</f>
        <v>500000</v>
      </c>
      <c r="J26" s="161"/>
      <c r="K26" s="162" t="e">
        <f>IF(#REF!&gt;=0,"OK","ตรวจสอบการเบิก")</f>
        <v>#REF!</v>
      </c>
      <c r="L26" s="179"/>
      <c r="M26" s="180">
        <v>500000</v>
      </c>
      <c r="N26" s="165" t="e">
        <f>#REF!-M26</f>
        <v>#REF!</v>
      </c>
    </row>
    <row r="27" spans="1:14" s="178" customFormat="1" ht="24" customHeight="1">
      <c r="A27" s="172">
        <v>3.3</v>
      </c>
      <c r="B27" s="173" t="s">
        <v>65</v>
      </c>
      <c r="C27" s="181">
        <v>20</v>
      </c>
      <c r="D27" s="175" t="s">
        <v>66</v>
      </c>
      <c r="E27" s="176">
        <v>50000</v>
      </c>
      <c r="F27" s="176">
        <v>0</v>
      </c>
      <c r="G27" s="160">
        <f>C27*E27</f>
        <v>1000000</v>
      </c>
      <c r="H27" s="160">
        <f>C27*F27</f>
        <v>0</v>
      </c>
      <c r="I27" s="160">
        <f>G27+H27</f>
        <v>1000000</v>
      </c>
      <c r="J27" s="161"/>
      <c r="K27" s="162" t="e">
        <f>IF(#REF!&gt;=0,"OK","ตรวจสอบการเบิก")</f>
        <v>#REF!</v>
      </c>
      <c r="L27" s="179"/>
      <c r="M27" s="171">
        <v>100000</v>
      </c>
      <c r="N27" s="165" t="e">
        <f>#REF!-M27</f>
        <v>#REF!</v>
      </c>
    </row>
    <row r="28" spans="1:14" s="131" customFormat="1" ht="26.65" customHeight="1">
      <c r="A28" s="156"/>
      <c r="B28" s="157"/>
      <c r="C28" s="158"/>
      <c r="D28" s="159"/>
      <c r="E28" s="160"/>
      <c r="F28" s="160"/>
      <c r="G28" s="160"/>
      <c r="H28" s="160"/>
      <c r="I28" s="160"/>
      <c r="J28" s="161"/>
      <c r="K28" s="163"/>
      <c r="M28" s="146">
        <v>0</v>
      </c>
      <c r="N28" s="165" t="e">
        <f>#REF!-M28</f>
        <v>#REF!</v>
      </c>
    </row>
    <row r="29" spans="1:14" s="131" customFormat="1" ht="26.65" customHeight="1">
      <c r="A29" s="156"/>
      <c r="B29" s="157"/>
      <c r="C29" s="158"/>
      <c r="D29" s="159"/>
      <c r="E29" s="160"/>
      <c r="F29" s="160"/>
      <c r="G29" s="160"/>
      <c r="H29" s="160"/>
      <c r="I29" s="160"/>
      <c r="J29" s="161"/>
      <c r="K29" s="163"/>
      <c r="M29" s="146">
        <v>0</v>
      </c>
      <c r="N29" s="165" t="e">
        <f>#REF!-M29</f>
        <v>#REF!</v>
      </c>
    </row>
    <row r="30" spans="1:14" s="131" customFormat="1" ht="26.65" customHeight="1">
      <c r="A30" s="182"/>
      <c r="B30" s="183"/>
      <c r="C30" s="184"/>
      <c r="D30" s="185"/>
      <c r="E30" s="186"/>
      <c r="F30" s="186"/>
      <c r="G30" s="186"/>
      <c r="H30" s="187"/>
      <c r="I30" s="187"/>
      <c r="J30" s="188"/>
      <c r="K30" s="163"/>
      <c r="M30" s="146">
        <v>0</v>
      </c>
      <c r="N30" s="165" t="e">
        <f>#REF!-M30</f>
        <v>#REF!</v>
      </c>
    </row>
    <row r="31" spans="1:14" s="197" customFormat="1" ht="26.65" customHeight="1" thickBot="1">
      <c r="A31" s="189"/>
      <c r="B31" s="190" t="s">
        <v>40</v>
      </c>
      <c r="C31" s="191"/>
      <c r="D31" s="191"/>
      <c r="E31" s="189"/>
      <c r="F31" s="189"/>
      <c r="G31" s="192">
        <f>SUM(G14:G30)</f>
        <v>9702384.7300000004</v>
      </c>
      <c r="H31" s="192">
        <f>SUM(H14:H30)</f>
        <v>303729</v>
      </c>
      <c r="I31" s="192">
        <f>SUM(I14:I30)</f>
        <v>10006113.73</v>
      </c>
      <c r="J31" s="193"/>
      <c r="K31" s="162" t="e">
        <f>IF(#REF!&gt;=0,"OK","ตรวจสอบการเบิก")</f>
        <v>#REF!</v>
      </c>
      <c r="L31" s="194" t="e">
        <f>#REF!*I31</f>
        <v>#REF!</v>
      </c>
      <c r="M31" s="195">
        <f>SUM(M13:M30)</f>
        <v>1674095.473</v>
      </c>
      <c r="N31" s="196" t="e">
        <f>#REF!-M31</f>
        <v>#REF!</v>
      </c>
    </row>
    <row r="32" spans="1:14" ht="26.65" customHeight="1" thickTop="1"/>
    <row r="33" spans="2:10" s="7" customFormat="1" ht="26.65" customHeight="1">
      <c r="B33" s="29"/>
      <c r="C33" s="4"/>
      <c r="D33" s="5"/>
      <c r="E33" s="4"/>
      <c r="F33" s="4"/>
      <c r="G33" s="4"/>
      <c r="H33" s="4"/>
      <c r="I33" s="4"/>
      <c r="J33" s="4"/>
    </row>
    <row r="34" spans="2:10" s="7" customFormat="1" ht="26.65" customHeight="1">
      <c r="B34" s="22"/>
      <c r="C34" s="4"/>
      <c r="D34" s="2"/>
      <c r="E34" s="4"/>
      <c r="F34" s="4"/>
      <c r="G34" s="4"/>
      <c r="H34" s="4"/>
      <c r="I34" s="4"/>
      <c r="J34" s="4"/>
    </row>
    <row r="35" spans="2:10" s="7" customFormat="1" ht="26.65" customHeight="1">
      <c r="B35" s="22"/>
      <c r="C35" s="4"/>
      <c r="D35" s="2"/>
      <c r="E35" s="4"/>
      <c r="F35" s="4"/>
      <c r="G35" s="4"/>
      <c r="H35" s="4"/>
      <c r="I35" s="4"/>
      <c r="J35" s="4"/>
    </row>
    <row r="36" spans="2:10" s="7" customFormat="1" ht="26.65" customHeight="1">
      <c r="B36" s="22"/>
      <c r="C36" s="4"/>
      <c r="D36" s="2"/>
      <c r="E36" s="4"/>
      <c r="F36" s="4"/>
      <c r="G36" s="4"/>
      <c r="H36" s="4"/>
      <c r="I36" s="4"/>
      <c r="J36" s="4"/>
    </row>
    <row r="37" spans="2:10" s="7" customFormat="1" ht="26.65" customHeight="1">
      <c r="B37" s="22"/>
      <c r="C37" s="4"/>
      <c r="D37" s="2"/>
      <c r="E37" s="4"/>
      <c r="F37" s="4"/>
      <c r="G37" s="4"/>
      <c r="H37" s="4"/>
      <c r="I37" s="4"/>
      <c r="J37" s="4"/>
    </row>
    <row r="38" spans="2:10" s="7" customFormat="1" ht="26.65" customHeight="1">
      <c r="B38" s="22"/>
      <c r="C38" s="4"/>
      <c r="D38" s="2"/>
      <c r="E38" s="4"/>
      <c r="F38" s="4"/>
      <c r="G38" s="4"/>
      <c r="H38" s="4"/>
      <c r="I38" s="4"/>
      <c r="J38" s="4"/>
    </row>
    <row r="1732" spans="4:10" ht="26.65" customHeight="1">
      <c r="D1732" s="52">
        <v>360</v>
      </c>
      <c r="E1732" s="49" t="s">
        <v>53</v>
      </c>
      <c r="F1732" s="65">
        <v>350</v>
      </c>
      <c r="G1732" s="59">
        <v>100</v>
      </c>
      <c r="H1732" s="57">
        <f>D1732*F1732</f>
        <v>126000</v>
      </c>
      <c r="I1732" s="59">
        <f>SUM(D1732*G1732)</f>
        <v>36000</v>
      </c>
      <c r="J1732" s="59">
        <f>H1732+I1732</f>
        <v>162000</v>
      </c>
    </row>
    <row r="1733" spans="4:10" ht="26.65" customHeight="1">
      <c r="D1733" s="58"/>
      <c r="E1733" s="49"/>
      <c r="F1733" s="61"/>
      <c r="G1733" s="57"/>
      <c r="H1733" s="57">
        <f>D1733*F1733</f>
        <v>0</v>
      </c>
      <c r="I1733" s="59">
        <f>SUM(D1733*G1733)</f>
        <v>0</v>
      </c>
      <c r="J1733" s="59">
        <f>H1733+I1733</f>
        <v>0</v>
      </c>
    </row>
    <row r="1734" spans="4:10" ht="26.65" customHeight="1">
      <c r="D1734" s="58">
        <v>1</v>
      </c>
      <c r="E1734" s="1" t="s">
        <v>52</v>
      </c>
      <c r="F1734" s="61">
        <f>SUM(H1731:H1732)*0.15</f>
        <v>18900</v>
      </c>
      <c r="G1734" s="57"/>
      <c r="H1734" s="57">
        <f>D1734*F1734</f>
        <v>18900</v>
      </c>
      <c r="I1734" s="59">
        <f>SUM(D1734*G1734)</f>
        <v>0</v>
      </c>
      <c r="J1734" s="59">
        <f>H1734+I1734</f>
        <v>18900</v>
      </c>
    </row>
    <row r="1753" spans="4:10" ht="26.65" customHeight="1">
      <c r="D1753" s="52">
        <v>14600</v>
      </c>
      <c r="E1753" s="49" t="s">
        <v>53</v>
      </c>
      <c r="F1753" s="65">
        <v>5.5049999999999999</v>
      </c>
      <c r="G1753" s="59">
        <v>5</v>
      </c>
      <c r="H1753" s="57">
        <f t="shared" ref="H1753:H1771" si="0">D1753*F1753</f>
        <v>80373</v>
      </c>
      <c r="I1753" s="59">
        <f t="shared" ref="I1753:I1771" si="1">SUM(D1753*G1753)</f>
        <v>73000</v>
      </c>
      <c r="J1753" s="59">
        <f t="shared" ref="J1753:J1771" si="2">H1753+I1753</f>
        <v>153373</v>
      </c>
    </row>
    <row r="1754" spans="4:10" ht="26.65" customHeight="1">
      <c r="D1754" s="52">
        <v>3200</v>
      </c>
      <c r="E1754" s="49" t="s">
        <v>53</v>
      </c>
      <c r="F1754" s="65">
        <v>7</v>
      </c>
      <c r="G1754" s="59">
        <v>5</v>
      </c>
      <c r="H1754" s="57">
        <f t="shared" si="0"/>
        <v>22400</v>
      </c>
      <c r="I1754" s="59">
        <f t="shared" si="1"/>
        <v>16000</v>
      </c>
      <c r="J1754" s="59">
        <f t="shared" si="2"/>
        <v>38400</v>
      </c>
    </row>
    <row r="1755" spans="4:10" ht="26.65" customHeight="1">
      <c r="D1755" s="52">
        <v>600</v>
      </c>
      <c r="E1755" s="49" t="s">
        <v>53</v>
      </c>
      <c r="F1755" s="65">
        <v>25</v>
      </c>
      <c r="G1755" s="59">
        <v>10</v>
      </c>
      <c r="H1755" s="57">
        <f t="shared" si="0"/>
        <v>15000</v>
      </c>
      <c r="I1755" s="59">
        <f t="shared" si="1"/>
        <v>6000</v>
      </c>
      <c r="J1755" s="59">
        <f t="shared" si="2"/>
        <v>21000</v>
      </c>
    </row>
    <row r="1756" spans="4:10" ht="26.65" customHeight="1">
      <c r="D1756" s="52">
        <v>1200</v>
      </c>
      <c r="E1756" s="49" t="s">
        <v>53</v>
      </c>
      <c r="F1756" s="65">
        <v>88</v>
      </c>
      <c r="G1756" s="59">
        <v>12</v>
      </c>
      <c r="H1756" s="57">
        <f t="shared" si="0"/>
        <v>105600</v>
      </c>
      <c r="I1756" s="59">
        <f t="shared" si="1"/>
        <v>14400</v>
      </c>
      <c r="J1756" s="59">
        <f t="shared" si="2"/>
        <v>120000</v>
      </c>
    </row>
    <row r="1757" spans="4:10" ht="26.65" customHeight="1">
      <c r="D1757" s="52">
        <v>600</v>
      </c>
      <c r="E1757" s="49" t="s">
        <v>53</v>
      </c>
      <c r="F1757" s="65">
        <v>96</v>
      </c>
      <c r="G1757" s="59">
        <v>15</v>
      </c>
      <c r="H1757" s="57">
        <f t="shared" si="0"/>
        <v>57600</v>
      </c>
      <c r="I1757" s="59">
        <f t="shared" si="1"/>
        <v>9000</v>
      </c>
      <c r="J1757" s="59">
        <f t="shared" si="2"/>
        <v>66600</v>
      </c>
    </row>
    <row r="1758" spans="4:10" ht="26.65" customHeight="1">
      <c r="D1758" s="58"/>
      <c r="E1758" s="49"/>
      <c r="F1758" s="61"/>
      <c r="G1758" s="57"/>
      <c r="H1758" s="57">
        <f t="shared" si="0"/>
        <v>0</v>
      </c>
      <c r="I1758" s="59">
        <f t="shared" si="1"/>
        <v>0</v>
      </c>
      <c r="J1758" s="59">
        <f t="shared" si="2"/>
        <v>0</v>
      </c>
    </row>
    <row r="1759" spans="4:10" ht="26.65" customHeight="1">
      <c r="D1759" s="58">
        <v>1</v>
      </c>
      <c r="E1759" s="1" t="s">
        <v>52</v>
      </c>
      <c r="F1759" s="61">
        <f>SUM(H1753:H1757)*0.05</f>
        <v>14048.650000000001</v>
      </c>
      <c r="G1759" s="57"/>
      <c r="H1759" s="57">
        <f t="shared" si="0"/>
        <v>14048.650000000001</v>
      </c>
      <c r="I1759" s="59">
        <f t="shared" si="1"/>
        <v>0</v>
      </c>
      <c r="J1759" s="59">
        <f t="shared" si="2"/>
        <v>14048.650000000001</v>
      </c>
    </row>
    <row r="1760" spans="4:10" ht="26.65" customHeight="1">
      <c r="D1760" s="52"/>
      <c r="E1760" s="48"/>
      <c r="F1760" s="65"/>
      <c r="G1760" s="59"/>
      <c r="H1760" s="57">
        <f t="shared" si="0"/>
        <v>0</v>
      </c>
      <c r="I1760" s="59">
        <f t="shared" si="1"/>
        <v>0</v>
      </c>
      <c r="J1760" s="59">
        <f t="shared" si="2"/>
        <v>0</v>
      </c>
    </row>
    <row r="1761" spans="4:10" ht="26.65" customHeight="1">
      <c r="D1761" s="52"/>
      <c r="E1761" s="48"/>
      <c r="F1761" s="65"/>
      <c r="G1761" s="59"/>
      <c r="H1761" s="57">
        <f t="shared" si="0"/>
        <v>0</v>
      </c>
      <c r="I1761" s="59">
        <f t="shared" si="1"/>
        <v>0</v>
      </c>
      <c r="J1761" s="59">
        <f t="shared" si="2"/>
        <v>0</v>
      </c>
    </row>
    <row r="1762" spans="4:10" ht="26.65" customHeight="1">
      <c r="D1762" s="52">
        <v>240</v>
      </c>
      <c r="E1762" s="49" t="s">
        <v>53</v>
      </c>
      <c r="F1762" s="65">
        <v>125.16000000000001</v>
      </c>
      <c r="G1762" s="59">
        <v>38</v>
      </c>
      <c r="H1762" s="57">
        <f t="shared" si="0"/>
        <v>30038.400000000001</v>
      </c>
      <c r="I1762" s="59">
        <f t="shared" si="1"/>
        <v>9120</v>
      </c>
      <c r="J1762" s="59">
        <f t="shared" si="2"/>
        <v>39158.400000000001</v>
      </c>
    </row>
    <row r="1763" spans="4:10" ht="26.65" customHeight="1">
      <c r="D1763" s="52">
        <v>960</v>
      </c>
      <c r="E1763" s="49" t="s">
        <v>53</v>
      </c>
      <c r="F1763" s="65">
        <v>71.876666666666665</v>
      </c>
      <c r="G1763" s="59">
        <v>28</v>
      </c>
      <c r="H1763" s="57">
        <f t="shared" si="0"/>
        <v>69001.600000000006</v>
      </c>
      <c r="I1763" s="59">
        <f t="shared" si="1"/>
        <v>26880</v>
      </c>
      <c r="J1763" s="59">
        <f t="shared" si="2"/>
        <v>95881.600000000006</v>
      </c>
    </row>
    <row r="1764" spans="4:10" ht="26.65" customHeight="1">
      <c r="D1764" s="52">
        <v>5145</v>
      </c>
      <c r="E1764" s="49" t="s">
        <v>53</v>
      </c>
      <c r="F1764" s="65">
        <v>31</v>
      </c>
      <c r="G1764" s="59">
        <v>22</v>
      </c>
      <c r="H1764" s="57">
        <f t="shared" si="0"/>
        <v>159495</v>
      </c>
      <c r="I1764" s="59">
        <f t="shared" si="1"/>
        <v>113190</v>
      </c>
      <c r="J1764" s="59">
        <f t="shared" si="2"/>
        <v>272685</v>
      </c>
    </row>
    <row r="1765" spans="4:10" ht="26.65" customHeight="1">
      <c r="D1765" s="58"/>
      <c r="E1765" s="49"/>
      <c r="F1765" s="61"/>
      <c r="G1765" s="57"/>
      <c r="H1765" s="57">
        <f t="shared" si="0"/>
        <v>0</v>
      </c>
      <c r="I1765" s="59">
        <f t="shared" si="1"/>
        <v>0</v>
      </c>
      <c r="J1765" s="59">
        <f t="shared" si="2"/>
        <v>0</v>
      </c>
    </row>
    <row r="1766" spans="4:10" ht="26.65" customHeight="1">
      <c r="D1766" s="58">
        <v>1</v>
      </c>
      <c r="E1766" s="1" t="s">
        <v>52</v>
      </c>
      <c r="F1766" s="61">
        <f>SUM(H1762:H1764)*0.15</f>
        <v>38780.25</v>
      </c>
      <c r="G1766" s="57"/>
      <c r="H1766" s="57">
        <f t="shared" si="0"/>
        <v>38780.25</v>
      </c>
      <c r="I1766" s="59">
        <f t="shared" si="1"/>
        <v>0</v>
      </c>
      <c r="J1766" s="59">
        <f t="shared" si="2"/>
        <v>38780.25</v>
      </c>
    </row>
    <row r="1767" spans="4:10" ht="26.65" customHeight="1">
      <c r="D1767" s="52"/>
      <c r="E1767" s="48"/>
      <c r="F1767" s="65"/>
      <c r="G1767" s="59"/>
      <c r="H1767" s="57">
        <f t="shared" si="0"/>
        <v>0</v>
      </c>
      <c r="I1767" s="59">
        <f t="shared" si="1"/>
        <v>0</v>
      </c>
      <c r="J1767" s="59">
        <f t="shared" si="2"/>
        <v>0</v>
      </c>
    </row>
    <row r="1768" spans="4:10" ht="26.65" customHeight="1">
      <c r="D1768" s="52"/>
      <c r="E1768" s="48"/>
      <c r="F1768" s="65"/>
      <c r="G1768" s="59"/>
      <c r="H1768" s="57">
        <f t="shared" si="0"/>
        <v>0</v>
      </c>
      <c r="I1768" s="59">
        <f t="shared" si="1"/>
        <v>0</v>
      </c>
      <c r="J1768" s="59">
        <f t="shared" si="2"/>
        <v>0</v>
      </c>
    </row>
    <row r="1769" spans="4:10" ht="26.65" customHeight="1">
      <c r="D1769" s="52">
        <v>200</v>
      </c>
      <c r="E1769" s="49" t="s">
        <v>53</v>
      </c>
      <c r="F1769" s="65">
        <v>180</v>
      </c>
      <c r="G1769" s="59">
        <v>100</v>
      </c>
      <c r="H1769" s="57">
        <f t="shared" si="0"/>
        <v>36000</v>
      </c>
      <c r="I1769" s="59">
        <f t="shared" si="1"/>
        <v>20000</v>
      </c>
      <c r="J1769" s="59">
        <f t="shared" si="2"/>
        <v>56000</v>
      </c>
    </row>
    <row r="1770" spans="4:10" ht="26.65" customHeight="1">
      <c r="D1770" s="58"/>
      <c r="E1770" s="49"/>
      <c r="F1770" s="61"/>
      <c r="G1770" s="57"/>
      <c r="H1770" s="57">
        <f t="shared" si="0"/>
        <v>0</v>
      </c>
      <c r="I1770" s="59">
        <f t="shared" si="1"/>
        <v>0</v>
      </c>
      <c r="J1770" s="59">
        <f t="shared" si="2"/>
        <v>0</v>
      </c>
    </row>
    <row r="1771" spans="4:10" ht="26.65" customHeight="1">
      <c r="D1771" s="58">
        <v>1</v>
      </c>
      <c r="E1771" s="1" t="s">
        <v>52</v>
      </c>
      <c r="F1771" s="61">
        <f>SUM(H1769)*0.15</f>
        <v>5400</v>
      </c>
      <c r="G1771" s="57"/>
      <c r="H1771" s="57">
        <f t="shared" si="0"/>
        <v>5400</v>
      </c>
      <c r="I1771" s="59">
        <f t="shared" si="1"/>
        <v>0</v>
      </c>
      <c r="J1771" s="59">
        <f t="shared" si="2"/>
        <v>5400</v>
      </c>
    </row>
    <row r="1818" spans="4:10" ht="26.65" customHeight="1">
      <c r="D1818" s="52">
        <v>1600</v>
      </c>
      <c r="E1818" s="48" t="s">
        <v>53</v>
      </c>
      <c r="F1818" s="65">
        <v>44</v>
      </c>
      <c r="G1818" s="59">
        <v>8</v>
      </c>
      <c r="H1818" s="57">
        <f t="shared" ref="H1818:H1827" si="3">D1818*F1818</f>
        <v>70400</v>
      </c>
      <c r="I1818" s="59">
        <f t="shared" ref="I1818:I1827" si="4">SUM(D1818*G1818)</f>
        <v>12800</v>
      </c>
      <c r="J1818" s="59">
        <f t="shared" ref="J1818:J1827" si="5">H1818+I1818</f>
        <v>83200</v>
      </c>
    </row>
    <row r="1819" spans="4:10" ht="26.65" customHeight="1">
      <c r="D1819" s="52">
        <v>600</v>
      </c>
      <c r="E1819" s="48" t="s">
        <v>53</v>
      </c>
      <c r="F1819" s="65">
        <v>63</v>
      </c>
      <c r="G1819" s="59">
        <v>10</v>
      </c>
      <c r="H1819" s="57">
        <f t="shared" si="3"/>
        <v>37800</v>
      </c>
      <c r="I1819" s="59">
        <f t="shared" si="4"/>
        <v>6000</v>
      </c>
      <c r="J1819" s="59">
        <f t="shared" si="5"/>
        <v>43800</v>
      </c>
    </row>
    <row r="1820" spans="4:10" ht="26.65" customHeight="1">
      <c r="D1820" s="52">
        <v>1600</v>
      </c>
      <c r="E1820" s="48" t="s">
        <v>53</v>
      </c>
      <c r="F1820" s="65">
        <v>63</v>
      </c>
      <c r="G1820" s="59">
        <v>10</v>
      </c>
      <c r="H1820" s="57">
        <f t="shared" si="3"/>
        <v>100800</v>
      </c>
      <c r="I1820" s="59">
        <f t="shared" si="4"/>
        <v>16000</v>
      </c>
      <c r="J1820" s="59">
        <f t="shared" si="5"/>
        <v>116800</v>
      </c>
    </row>
    <row r="1821" spans="4:10" ht="26.65" customHeight="1">
      <c r="D1821" s="58"/>
      <c r="E1821" s="49"/>
      <c r="F1821" s="61"/>
      <c r="G1821" s="57"/>
      <c r="H1821" s="57">
        <f t="shared" si="3"/>
        <v>0</v>
      </c>
      <c r="I1821" s="59">
        <f t="shared" si="4"/>
        <v>0</v>
      </c>
      <c r="J1821" s="59">
        <f t="shared" si="5"/>
        <v>0</v>
      </c>
    </row>
    <row r="1822" spans="4:10" ht="26.65" customHeight="1">
      <c r="D1822" s="58">
        <v>1</v>
      </c>
      <c r="E1822" s="69" t="s">
        <v>52</v>
      </c>
      <c r="F1822" s="61">
        <f>SUM(H1818:H1820)*0.05</f>
        <v>10450</v>
      </c>
      <c r="G1822" s="57"/>
      <c r="H1822" s="57">
        <f t="shared" si="3"/>
        <v>10450</v>
      </c>
      <c r="I1822" s="59">
        <f t="shared" si="4"/>
        <v>0</v>
      </c>
      <c r="J1822" s="59">
        <f t="shared" si="5"/>
        <v>10450</v>
      </c>
    </row>
    <row r="1823" spans="4:10" ht="26.65" customHeight="1">
      <c r="D1823" s="52"/>
      <c r="E1823" s="48"/>
      <c r="F1823" s="65"/>
      <c r="G1823" s="59"/>
      <c r="H1823" s="57">
        <f t="shared" si="3"/>
        <v>0</v>
      </c>
      <c r="I1823" s="59">
        <f t="shared" si="4"/>
        <v>0</v>
      </c>
      <c r="J1823" s="59">
        <f t="shared" si="5"/>
        <v>0</v>
      </c>
    </row>
    <row r="1824" spans="4:10" ht="26.65" customHeight="1">
      <c r="D1824" s="52"/>
      <c r="E1824" s="48"/>
      <c r="F1824" s="65"/>
      <c r="G1824" s="59"/>
      <c r="H1824" s="57">
        <f t="shared" si="3"/>
        <v>0</v>
      </c>
      <c r="I1824" s="59">
        <f t="shared" si="4"/>
        <v>0</v>
      </c>
      <c r="J1824" s="59">
        <f t="shared" si="5"/>
        <v>0</v>
      </c>
    </row>
    <row r="1825" spans="4:10" ht="26.65" customHeight="1">
      <c r="D1825" s="52">
        <v>240</v>
      </c>
      <c r="E1825" s="49" t="s">
        <v>53</v>
      </c>
      <c r="F1825" s="65">
        <v>210.06666666666669</v>
      </c>
      <c r="G1825" s="59">
        <v>48</v>
      </c>
      <c r="H1825" s="57">
        <f t="shared" si="3"/>
        <v>50416.000000000007</v>
      </c>
      <c r="I1825" s="59">
        <f t="shared" si="4"/>
        <v>11520</v>
      </c>
      <c r="J1825" s="59">
        <f t="shared" si="5"/>
        <v>61936.000000000007</v>
      </c>
    </row>
    <row r="1826" spans="4:10" ht="26.65" customHeight="1">
      <c r="D1826" s="52">
        <v>480</v>
      </c>
      <c r="E1826" s="49" t="s">
        <v>53</v>
      </c>
      <c r="F1826" s="86">
        <v>36.800000000000004</v>
      </c>
      <c r="G1826" s="59">
        <v>24</v>
      </c>
      <c r="H1826" s="57">
        <f t="shared" si="3"/>
        <v>17664.000000000004</v>
      </c>
      <c r="I1826" s="59">
        <f t="shared" si="4"/>
        <v>11520</v>
      </c>
      <c r="J1826" s="59">
        <f t="shared" si="5"/>
        <v>29184.000000000004</v>
      </c>
    </row>
    <row r="1827" spans="4:10" ht="26.65" customHeight="1">
      <c r="D1827" s="52">
        <v>1240</v>
      </c>
      <c r="E1827" s="49" t="s">
        <v>53</v>
      </c>
      <c r="F1827" s="65">
        <v>25.493333333333336</v>
      </c>
      <c r="G1827" s="59">
        <v>22</v>
      </c>
      <c r="H1827" s="57">
        <f t="shared" si="3"/>
        <v>31611.733333333337</v>
      </c>
      <c r="I1827" s="59">
        <f t="shared" si="4"/>
        <v>27280</v>
      </c>
      <c r="J1827" s="59">
        <f t="shared" si="5"/>
        <v>58891.733333333337</v>
      </c>
    </row>
    <row r="1828" spans="4:10" ht="26.65" customHeight="1">
      <c r="D1828" s="58"/>
      <c r="E1828" s="49"/>
      <c r="F1828" s="61"/>
      <c r="G1828" s="57"/>
      <c r="H1828" s="57"/>
      <c r="I1828" s="59"/>
      <c r="J1828" s="59"/>
    </row>
    <row r="1829" spans="4:10" ht="26.65" customHeight="1">
      <c r="D1829" s="58">
        <v>1</v>
      </c>
      <c r="E1829" s="69" t="s">
        <v>52</v>
      </c>
      <c r="F1829" s="61">
        <f>SUM(H1825:H1827)*0.15</f>
        <v>14953.760000000002</v>
      </c>
      <c r="G1829" s="57"/>
      <c r="H1829" s="57">
        <f>D1829*F1829</f>
        <v>14953.760000000002</v>
      </c>
      <c r="I1829" s="59">
        <f>SUM(D1829*G1829)</f>
        <v>0</v>
      </c>
      <c r="J1829" s="59">
        <f>H1829+I1829</f>
        <v>14953.760000000002</v>
      </c>
    </row>
    <row r="1854" spans="4:10" ht="26.65" customHeight="1">
      <c r="D1854" s="52">
        <v>400</v>
      </c>
      <c r="E1854" s="49" t="s">
        <v>53</v>
      </c>
      <c r="F1854" s="65">
        <v>48</v>
      </c>
      <c r="G1854" s="59">
        <v>18</v>
      </c>
      <c r="H1854" s="57">
        <f>D1854*F1854</f>
        <v>19200</v>
      </c>
      <c r="I1854" s="59">
        <f>SUM(D1854*G1854)</f>
        <v>7200</v>
      </c>
      <c r="J1854" s="59">
        <f>H1854+I1854</f>
        <v>26400</v>
      </c>
    </row>
    <row r="1855" spans="4:10" ht="26.65" customHeight="1">
      <c r="D1855" s="52">
        <f>305*20</f>
        <v>6100</v>
      </c>
      <c r="E1855" s="49" t="s">
        <v>53</v>
      </c>
      <c r="F1855" s="65">
        <v>15</v>
      </c>
      <c r="G1855" s="59">
        <v>8</v>
      </c>
      <c r="H1855" s="57">
        <f>D1855*F1855</f>
        <v>91500</v>
      </c>
      <c r="I1855" s="59">
        <f>SUM(D1855*G1855)</f>
        <v>48800</v>
      </c>
      <c r="J1855" s="59">
        <f>H1855+I1855</f>
        <v>140300</v>
      </c>
    </row>
    <row r="1856" spans="4:10" ht="26.65" customHeight="1">
      <c r="D1856" s="58"/>
      <c r="E1856" s="49"/>
      <c r="F1856" s="61"/>
      <c r="G1856" s="57"/>
      <c r="H1856" s="57"/>
      <c r="I1856" s="59"/>
      <c r="J1856" s="59"/>
    </row>
    <row r="1857" spans="4:10" ht="26.65" customHeight="1">
      <c r="D1857" s="58">
        <v>1</v>
      </c>
      <c r="E1857" s="1" t="s">
        <v>52</v>
      </c>
      <c r="F1857" s="61">
        <f>SUM(H1854:H1855)*0.05</f>
        <v>5535</v>
      </c>
      <c r="G1857" s="57"/>
      <c r="H1857" s="57">
        <f>D1857*F1857</f>
        <v>5535</v>
      </c>
      <c r="I1857" s="59">
        <f>SUM(D1857*G1857)</f>
        <v>0</v>
      </c>
      <c r="J1857" s="59">
        <f>H1857+I1857</f>
        <v>5535</v>
      </c>
    </row>
    <row r="1858" spans="4:10" ht="26.65" customHeight="1">
      <c r="D1858" s="52"/>
      <c r="E1858" s="48"/>
      <c r="F1858" s="65"/>
      <c r="G1858" s="59"/>
      <c r="H1858" s="57"/>
      <c r="I1858" s="59"/>
      <c r="J1858" s="59"/>
    </row>
    <row r="1859" spans="4:10" ht="26.65" customHeight="1">
      <c r="D1859" s="52"/>
      <c r="E1859" s="48"/>
      <c r="F1859" s="65"/>
      <c r="G1859" s="59"/>
      <c r="H1859" s="57"/>
      <c r="I1859" s="59"/>
      <c r="J1859" s="59"/>
    </row>
    <row r="1860" spans="4:10" ht="26.65" customHeight="1">
      <c r="D1860" s="52">
        <v>3312</v>
      </c>
      <c r="E1860" s="49" t="s">
        <v>53</v>
      </c>
      <c r="F1860" s="65">
        <v>25.493333333333336</v>
      </c>
      <c r="G1860" s="59">
        <v>22</v>
      </c>
      <c r="H1860" s="57">
        <f>D1860*F1860</f>
        <v>84433.920000000013</v>
      </c>
      <c r="I1860" s="59">
        <f>SUM(D1860*G1860)</f>
        <v>72864</v>
      </c>
      <c r="J1860" s="59">
        <f>H1860+I1860</f>
        <v>157297.92000000001</v>
      </c>
    </row>
    <row r="1861" spans="4:10" ht="26.65" customHeight="1">
      <c r="D1861" s="58"/>
      <c r="E1861" s="49"/>
      <c r="F1861" s="61"/>
      <c r="G1861" s="57"/>
      <c r="H1861" s="57"/>
      <c r="I1861" s="59"/>
      <c r="J1861" s="59"/>
    </row>
    <row r="1862" spans="4:10" ht="26.65" customHeight="1">
      <c r="D1862" s="58">
        <v>1</v>
      </c>
      <c r="E1862" s="1" t="s">
        <v>52</v>
      </c>
      <c r="F1862" s="61">
        <f>SUM(H1860)*0.15</f>
        <v>12665.088000000002</v>
      </c>
      <c r="G1862" s="57"/>
      <c r="H1862" s="57">
        <f>D1862*F1862</f>
        <v>12665.088000000002</v>
      </c>
      <c r="I1862" s="59">
        <f>SUM(D1862*G1862)</f>
        <v>0</v>
      </c>
      <c r="J1862" s="59">
        <f>H1862+I1862</f>
        <v>12665.088000000002</v>
      </c>
    </row>
    <row r="1863" spans="4:10" ht="26.65" customHeight="1">
      <c r="D1863" s="58"/>
      <c r="E1863" s="49"/>
      <c r="F1863" s="61"/>
      <c r="G1863" s="57"/>
      <c r="H1863" s="57"/>
      <c r="I1863" s="59"/>
      <c r="J1863" s="59"/>
    </row>
    <row r="1864" spans="4:10" ht="26.65" customHeight="1">
      <c r="D1864" s="52"/>
      <c r="E1864" s="48"/>
      <c r="F1864" s="65"/>
      <c r="G1864" s="59"/>
      <c r="H1864" s="57"/>
      <c r="I1864" s="59"/>
      <c r="J1864" s="59"/>
    </row>
    <row r="1865" spans="4:10" ht="26.65" customHeight="1">
      <c r="D1865" s="52">
        <v>480</v>
      </c>
      <c r="E1865" s="49" t="s">
        <v>53</v>
      </c>
      <c r="F1865" s="65">
        <v>180</v>
      </c>
      <c r="G1865" s="59">
        <v>100</v>
      </c>
      <c r="H1865" s="57">
        <f>D1865*F1865</f>
        <v>86400</v>
      </c>
      <c r="I1865" s="59">
        <f>SUM(D1865*G1865)</f>
        <v>48000</v>
      </c>
      <c r="J1865" s="59">
        <f>H1865+I1865</f>
        <v>134400</v>
      </c>
    </row>
    <row r="1866" spans="4:10" ht="26.65" customHeight="1">
      <c r="D1866" s="58"/>
      <c r="E1866" s="49"/>
      <c r="F1866" s="61"/>
      <c r="G1866" s="57"/>
      <c r="H1866" s="57"/>
      <c r="I1866" s="59"/>
      <c r="J1866" s="59"/>
    </row>
    <row r="1867" spans="4:10" ht="26.65" customHeight="1">
      <c r="D1867" s="58">
        <v>1</v>
      </c>
      <c r="E1867" s="1" t="s">
        <v>52</v>
      </c>
      <c r="F1867" s="61">
        <f>SUM(H1865)*0.15</f>
        <v>12960</v>
      </c>
      <c r="G1867" s="57"/>
      <c r="H1867" s="57">
        <f>D1867*F1867</f>
        <v>12960</v>
      </c>
      <c r="I1867" s="59">
        <f>SUM(D1867*G1867)</f>
        <v>0</v>
      </c>
      <c r="J1867" s="59">
        <f>H1867+I1867</f>
        <v>12960</v>
      </c>
    </row>
    <row r="1968" spans="4:10" ht="26.65" customHeight="1">
      <c r="D1968" s="52">
        <v>3000</v>
      </c>
      <c r="E1968" s="49" t="s">
        <v>53</v>
      </c>
      <c r="F1968" s="65">
        <v>8.16</v>
      </c>
      <c r="G1968" s="59">
        <v>7</v>
      </c>
      <c r="H1968" s="57">
        <f t="shared" ref="H1968:H1975" si="6">D1968*F1968</f>
        <v>24480</v>
      </c>
      <c r="I1968" s="59">
        <f t="shared" ref="I1968:I1975" si="7">SUM(D1968*G1968)</f>
        <v>21000</v>
      </c>
      <c r="J1968" s="59">
        <f t="shared" ref="J1968:J1975" si="8">H1968+I1968</f>
        <v>45480</v>
      </c>
    </row>
    <row r="1969" spans="4:10" ht="26.65" customHeight="1">
      <c r="D1969" s="52">
        <v>1200</v>
      </c>
      <c r="E1969" s="49" t="s">
        <v>53</v>
      </c>
      <c r="F1969" s="65">
        <v>35</v>
      </c>
      <c r="G1969" s="59">
        <v>15</v>
      </c>
      <c r="H1969" s="57">
        <f t="shared" si="6"/>
        <v>42000</v>
      </c>
      <c r="I1969" s="59">
        <f t="shared" si="7"/>
        <v>18000</v>
      </c>
      <c r="J1969" s="59">
        <f t="shared" si="8"/>
        <v>60000</v>
      </c>
    </row>
    <row r="1970" spans="4:10" ht="26.65" customHeight="1">
      <c r="D1970" s="52">
        <v>1200</v>
      </c>
      <c r="E1970" s="49" t="s">
        <v>53</v>
      </c>
      <c r="F1970" s="65">
        <v>60</v>
      </c>
      <c r="G1970" s="59">
        <v>30</v>
      </c>
      <c r="H1970" s="57">
        <f t="shared" si="6"/>
        <v>72000</v>
      </c>
      <c r="I1970" s="59">
        <f t="shared" si="7"/>
        <v>36000</v>
      </c>
      <c r="J1970" s="59">
        <f t="shared" si="8"/>
        <v>108000</v>
      </c>
    </row>
    <row r="1971" spans="4:10" ht="26.65" customHeight="1">
      <c r="D1971" s="52">
        <v>1200</v>
      </c>
      <c r="E1971" s="49" t="s">
        <v>53</v>
      </c>
      <c r="F1971" s="65">
        <v>160</v>
      </c>
      <c r="G1971" s="59">
        <v>30</v>
      </c>
      <c r="H1971" s="57">
        <f t="shared" si="6"/>
        <v>192000</v>
      </c>
      <c r="I1971" s="59">
        <f t="shared" si="7"/>
        <v>36000</v>
      </c>
      <c r="J1971" s="59">
        <f t="shared" si="8"/>
        <v>228000</v>
      </c>
    </row>
    <row r="1972" spans="4:10" ht="26.65" customHeight="1">
      <c r="D1972" s="52">
        <v>1200</v>
      </c>
      <c r="E1972" s="49" t="s">
        <v>53</v>
      </c>
      <c r="F1972" s="65">
        <v>187</v>
      </c>
      <c r="G1972" s="59">
        <v>30</v>
      </c>
      <c r="H1972" s="57">
        <f t="shared" si="6"/>
        <v>224400</v>
      </c>
      <c r="I1972" s="59">
        <f t="shared" si="7"/>
        <v>36000</v>
      </c>
      <c r="J1972" s="59">
        <f t="shared" si="8"/>
        <v>260400</v>
      </c>
    </row>
    <row r="1973" spans="4:10" ht="26.65" customHeight="1">
      <c r="D1973" s="52">
        <v>900</v>
      </c>
      <c r="E1973" s="49" t="s">
        <v>53</v>
      </c>
      <c r="F1973" s="65">
        <v>190</v>
      </c>
      <c r="G1973" s="59">
        <v>30</v>
      </c>
      <c r="H1973" s="57">
        <f t="shared" si="6"/>
        <v>171000</v>
      </c>
      <c r="I1973" s="59">
        <f t="shared" si="7"/>
        <v>27000</v>
      </c>
      <c r="J1973" s="59">
        <f t="shared" si="8"/>
        <v>198000</v>
      </c>
    </row>
    <row r="1974" spans="4:10" ht="26.65" customHeight="1">
      <c r="D1974" s="52">
        <v>600</v>
      </c>
      <c r="E1974" s="49" t="s">
        <v>53</v>
      </c>
      <c r="F1974" s="65">
        <v>48</v>
      </c>
      <c r="G1974" s="59">
        <v>18</v>
      </c>
      <c r="H1974" s="57">
        <f t="shared" si="6"/>
        <v>28800</v>
      </c>
      <c r="I1974" s="59">
        <f t="shared" si="7"/>
        <v>10800</v>
      </c>
      <c r="J1974" s="59">
        <f t="shared" si="8"/>
        <v>39600</v>
      </c>
    </row>
    <row r="1975" spans="4:10" ht="26.65" customHeight="1">
      <c r="D1975" s="52">
        <f>305*20</f>
        <v>6100</v>
      </c>
      <c r="E1975" s="49" t="s">
        <v>53</v>
      </c>
      <c r="F1975" s="65">
        <v>15</v>
      </c>
      <c r="G1975" s="59">
        <v>8</v>
      </c>
      <c r="H1975" s="57">
        <f t="shared" si="6"/>
        <v>91500</v>
      </c>
      <c r="I1975" s="59">
        <f t="shared" si="7"/>
        <v>48800</v>
      </c>
      <c r="J1975" s="59">
        <f t="shared" si="8"/>
        <v>140300</v>
      </c>
    </row>
    <row r="1976" spans="4:10" ht="26.65" customHeight="1">
      <c r="D1976" s="52"/>
      <c r="E1976" s="49"/>
      <c r="F1976" s="65"/>
      <c r="G1976" s="59"/>
      <c r="H1976" s="57"/>
      <c r="I1976" s="59"/>
      <c r="J1976" s="59"/>
    </row>
    <row r="1977" spans="4:10" ht="26.65" customHeight="1">
      <c r="D1977" s="58"/>
      <c r="E1977" s="49"/>
      <c r="F1977" s="61"/>
      <c r="G1977" s="57"/>
      <c r="H1977" s="57">
        <f t="shared" ref="H1977:H1990" si="9">D1977*F1977</f>
        <v>0</v>
      </c>
      <c r="I1977" s="59">
        <f t="shared" ref="I1977:I1990" si="10">SUM(D1977*G1977)</f>
        <v>0</v>
      </c>
      <c r="J1977" s="59">
        <f t="shared" ref="J1977:J1990" si="11">H1977+I1977</f>
        <v>0</v>
      </c>
    </row>
    <row r="1978" spans="4:10" ht="26.65" customHeight="1">
      <c r="D1978" s="58">
        <v>1</v>
      </c>
      <c r="E1978" s="62" t="s">
        <v>52</v>
      </c>
      <c r="F1978" s="61">
        <f>SUM(H1968)*0.05</f>
        <v>1224</v>
      </c>
      <c r="G1978" s="57">
        <f>+F1978*0.1</f>
        <v>122.4</v>
      </c>
      <c r="H1978" s="57">
        <f t="shared" si="9"/>
        <v>1224</v>
      </c>
      <c r="I1978" s="59">
        <f t="shared" si="10"/>
        <v>122.4</v>
      </c>
      <c r="J1978" s="59">
        <f t="shared" si="11"/>
        <v>1346.4</v>
      </c>
    </row>
    <row r="1979" spans="4:10" ht="26.65" customHeight="1">
      <c r="D1979" s="58">
        <v>1</v>
      </c>
      <c r="E1979" s="62" t="s">
        <v>52</v>
      </c>
      <c r="F1979" s="61">
        <f>SUM(H1969:H1975)*0.05</f>
        <v>41085</v>
      </c>
      <c r="G1979" s="57">
        <f>+F1979*0.1</f>
        <v>4108.5</v>
      </c>
      <c r="H1979" s="57">
        <f t="shared" si="9"/>
        <v>41085</v>
      </c>
      <c r="I1979" s="59">
        <f t="shared" si="10"/>
        <v>4108.5</v>
      </c>
      <c r="J1979" s="59">
        <f t="shared" si="11"/>
        <v>45193.5</v>
      </c>
    </row>
    <row r="1980" spans="4:10" ht="26.65" customHeight="1">
      <c r="D1980" s="52"/>
      <c r="E1980" s="48"/>
      <c r="F1980" s="65"/>
      <c r="G1980" s="59"/>
      <c r="H1980" s="57">
        <f t="shared" si="9"/>
        <v>0</v>
      </c>
      <c r="I1980" s="59">
        <f t="shared" si="10"/>
        <v>0</v>
      </c>
      <c r="J1980" s="59">
        <f t="shared" si="11"/>
        <v>0</v>
      </c>
    </row>
    <row r="1981" spans="4:10" ht="26.65" customHeight="1">
      <c r="D1981" s="52"/>
      <c r="E1981" s="48"/>
      <c r="F1981" s="65"/>
      <c r="G1981" s="59"/>
      <c r="H1981" s="57">
        <f t="shared" si="9"/>
        <v>0</v>
      </c>
      <c r="I1981" s="59">
        <f t="shared" si="10"/>
        <v>0</v>
      </c>
      <c r="J1981" s="59">
        <f t="shared" si="11"/>
        <v>0</v>
      </c>
    </row>
    <row r="1982" spans="4:10" ht="26.65" customHeight="1">
      <c r="D1982" s="52">
        <v>240</v>
      </c>
      <c r="E1982" s="49" t="s">
        <v>53</v>
      </c>
      <c r="F1982" s="65">
        <v>96.983333333333334</v>
      </c>
      <c r="G1982" s="59">
        <v>34</v>
      </c>
      <c r="H1982" s="57">
        <f t="shared" si="9"/>
        <v>23276</v>
      </c>
      <c r="I1982" s="59">
        <f t="shared" si="10"/>
        <v>8160</v>
      </c>
      <c r="J1982" s="59">
        <f t="shared" si="11"/>
        <v>31436</v>
      </c>
    </row>
    <row r="1983" spans="4:10" ht="26.65" customHeight="1">
      <c r="D1983" s="52">
        <v>3630</v>
      </c>
      <c r="E1983" s="49" t="s">
        <v>53</v>
      </c>
      <c r="F1983" s="86">
        <v>36.800000000000004</v>
      </c>
      <c r="G1983" s="59">
        <v>24</v>
      </c>
      <c r="H1983" s="57">
        <f t="shared" si="9"/>
        <v>133584.00000000003</v>
      </c>
      <c r="I1983" s="59">
        <f t="shared" si="10"/>
        <v>87120</v>
      </c>
      <c r="J1983" s="59">
        <f t="shared" si="11"/>
        <v>220704.00000000003</v>
      </c>
    </row>
    <row r="1984" spans="4:10" ht="26.65" customHeight="1">
      <c r="D1984" s="58"/>
      <c r="E1984" s="49"/>
      <c r="F1984" s="61"/>
      <c r="G1984" s="57"/>
      <c r="H1984" s="57">
        <f t="shared" si="9"/>
        <v>0</v>
      </c>
      <c r="I1984" s="59">
        <f t="shared" si="10"/>
        <v>0</v>
      </c>
      <c r="J1984" s="59">
        <f t="shared" si="11"/>
        <v>0</v>
      </c>
    </row>
    <row r="1985" spans="4:10" ht="26.65" customHeight="1">
      <c r="D1985" s="58">
        <v>1</v>
      </c>
      <c r="E1985" s="62" t="s">
        <v>52</v>
      </c>
      <c r="F1985" s="61">
        <f>SUM(H1982:H1983)*0.15</f>
        <v>23529.000000000004</v>
      </c>
      <c r="G1985" s="57">
        <f>+F1985*0.1</f>
        <v>2352.9000000000005</v>
      </c>
      <c r="H1985" s="57">
        <f t="shared" si="9"/>
        <v>23529.000000000004</v>
      </c>
      <c r="I1985" s="59">
        <f t="shared" si="10"/>
        <v>2352.9000000000005</v>
      </c>
      <c r="J1985" s="59">
        <f t="shared" si="11"/>
        <v>25881.900000000005</v>
      </c>
    </row>
    <row r="1986" spans="4:10" ht="26.65" customHeight="1">
      <c r="D1986" s="58"/>
      <c r="E1986" s="49"/>
      <c r="F1986" s="61"/>
      <c r="G1986" s="57"/>
      <c r="H1986" s="57">
        <f t="shared" si="9"/>
        <v>0</v>
      </c>
      <c r="I1986" s="59">
        <f t="shared" si="10"/>
        <v>0</v>
      </c>
      <c r="J1986" s="59">
        <f t="shared" si="11"/>
        <v>0</v>
      </c>
    </row>
    <row r="1987" spans="4:10" ht="26.65" customHeight="1">
      <c r="D1987" s="52"/>
      <c r="E1987" s="48"/>
      <c r="F1987" s="65"/>
      <c r="G1987" s="59"/>
      <c r="H1987" s="57">
        <f t="shared" si="9"/>
        <v>0</v>
      </c>
      <c r="I1987" s="59">
        <f t="shared" si="10"/>
        <v>0</v>
      </c>
      <c r="J1987" s="59">
        <f t="shared" si="11"/>
        <v>0</v>
      </c>
    </row>
    <row r="1988" spans="4:10" ht="26.65" customHeight="1">
      <c r="D1988" s="52">
        <v>720</v>
      </c>
      <c r="E1988" s="49" t="s">
        <v>53</v>
      </c>
      <c r="F1988" s="65">
        <v>380</v>
      </c>
      <c r="G1988" s="59">
        <v>100</v>
      </c>
      <c r="H1988" s="57">
        <f t="shared" si="9"/>
        <v>273600</v>
      </c>
      <c r="I1988" s="59">
        <f t="shared" si="10"/>
        <v>72000</v>
      </c>
      <c r="J1988" s="59">
        <f t="shared" si="11"/>
        <v>345600</v>
      </c>
    </row>
    <row r="1989" spans="4:10" ht="26.65" customHeight="1">
      <c r="D1989" s="58"/>
      <c r="E1989" s="49"/>
      <c r="F1989" s="61"/>
      <c r="G1989" s="57"/>
      <c r="H1989" s="57">
        <f t="shared" si="9"/>
        <v>0</v>
      </c>
      <c r="I1989" s="59">
        <f t="shared" si="10"/>
        <v>0</v>
      </c>
      <c r="J1989" s="59">
        <f t="shared" si="11"/>
        <v>0</v>
      </c>
    </row>
    <row r="1990" spans="4:10" ht="26.65" customHeight="1">
      <c r="D1990" s="58">
        <v>1</v>
      </c>
      <c r="E1990" s="1" t="s">
        <v>52</v>
      </c>
      <c r="F1990" s="61">
        <f>SUM(H1988)*0.15</f>
        <v>41040</v>
      </c>
      <c r="G1990" s="57">
        <f>+F1990*0.1</f>
        <v>4104</v>
      </c>
      <c r="H1990" s="57">
        <f t="shared" si="9"/>
        <v>41040</v>
      </c>
      <c r="I1990" s="59">
        <f t="shared" si="10"/>
        <v>4104</v>
      </c>
      <c r="J1990" s="59">
        <f t="shared" si="11"/>
        <v>45144</v>
      </c>
    </row>
    <row r="2001" spans="4:10" ht="26.65" customHeight="1">
      <c r="D2001" s="52">
        <v>360</v>
      </c>
      <c r="E2001" s="48" t="s">
        <v>51</v>
      </c>
      <c r="F2001" s="65">
        <v>358</v>
      </c>
      <c r="G2001" s="59">
        <v>55</v>
      </c>
      <c r="H2001" s="57">
        <f>D2001*F2001</f>
        <v>128880</v>
      </c>
      <c r="I2001" s="59">
        <f>SUM(D2001*G2001)</f>
        <v>19800</v>
      </c>
      <c r="J2001" s="59">
        <f>H2001+I2001</f>
        <v>148680</v>
      </c>
    </row>
    <row r="2005" spans="4:10" ht="26.65" customHeight="1">
      <c r="D2005" s="58">
        <v>1</v>
      </c>
      <c r="E2005" s="1" t="s">
        <v>52</v>
      </c>
      <c r="F2005" s="61">
        <f>SUM(H1995:H2002)*0.1</f>
        <v>12888</v>
      </c>
      <c r="G2005" s="57"/>
      <c r="H2005" s="57">
        <f>D2005*F2005</f>
        <v>12888</v>
      </c>
      <c r="I2005" s="59">
        <f>SUM(D2005*G2005)</f>
        <v>0</v>
      </c>
      <c r="J2005" s="59">
        <f>H2005+I2005</f>
        <v>12888</v>
      </c>
    </row>
    <row r="2006" spans="4:10" ht="26.65" customHeight="1">
      <c r="D2006" s="58">
        <v>1</v>
      </c>
      <c r="E2006" s="49" t="s">
        <v>39</v>
      </c>
      <c r="F2006" s="61">
        <f>SUM(H1995:H2002)*0.05</f>
        <v>6444</v>
      </c>
      <c r="G2006" s="57"/>
      <c r="H2006" s="57">
        <f>D2006*F2006</f>
        <v>6444</v>
      </c>
      <c r="I2006" s="59">
        <f>SUM(D2006*G2006)</f>
        <v>0</v>
      </c>
      <c r="J2006" s="59">
        <f>H2006+I2006</f>
        <v>6444</v>
      </c>
    </row>
    <row r="2096" spans="4:10" ht="26.65" customHeight="1">
      <c r="D2096" s="1">
        <v>1860</v>
      </c>
      <c r="E2096" s="1" t="s">
        <v>53</v>
      </c>
      <c r="F2096" s="71">
        <v>40</v>
      </c>
      <c r="G2096" s="71">
        <v>30</v>
      </c>
      <c r="H2096" s="57">
        <f t="shared" ref="H2096:H2115" si="12">D2096*F2096</f>
        <v>74400</v>
      </c>
      <c r="I2096" s="59">
        <f t="shared" ref="I2096:I2115" si="13">SUM(D2096*G2096)</f>
        <v>55800</v>
      </c>
      <c r="J2096" s="59">
        <f t="shared" ref="J2096:J2115" si="14">H2096+I2096</f>
        <v>130200</v>
      </c>
    </row>
    <row r="2097" spans="4:10" ht="26.65" customHeight="1">
      <c r="D2097" s="1">
        <v>720</v>
      </c>
      <c r="E2097" s="1" t="s">
        <v>53</v>
      </c>
      <c r="F2097" s="71">
        <v>87</v>
      </c>
      <c r="G2097" s="71">
        <v>30</v>
      </c>
      <c r="H2097" s="57">
        <f t="shared" si="12"/>
        <v>62640</v>
      </c>
      <c r="I2097" s="59">
        <f t="shared" si="13"/>
        <v>21600</v>
      </c>
      <c r="J2097" s="59">
        <f t="shared" si="14"/>
        <v>84240</v>
      </c>
    </row>
    <row r="2098" spans="4:10" ht="26.65" customHeight="1">
      <c r="D2098" s="1">
        <v>120</v>
      </c>
      <c r="E2098" s="1" t="s">
        <v>53</v>
      </c>
      <c r="F2098" s="71">
        <v>138</v>
      </c>
      <c r="G2098" s="71">
        <v>50</v>
      </c>
      <c r="H2098" s="57">
        <f t="shared" si="12"/>
        <v>16560</v>
      </c>
      <c r="I2098" s="59">
        <f t="shared" si="13"/>
        <v>6000</v>
      </c>
      <c r="J2098" s="59">
        <f t="shared" si="14"/>
        <v>22560</v>
      </c>
    </row>
    <row r="2099" spans="4:10" ht="26.65" customHeight="1">
      <c r="D2099" s="1">
        <v>840</v>
      </c>
      <c r="E2099" s="1" t="s">
        <v>53</v>
      </c>
      <c r="F2099" s="71">
        <v>199</v>
      </c>
      <c r="G2099" s="71">
        <v>65</v>
      </c>
      <c r="H2099" s="57">
        <f t="shared" si="12"/>
        <v>167160</v>
      </c>
      <c r="I2099" s="59">
        <f t="shared" si="13"/>
        <v>54600</v>
      </c>
      <c r="J2099" s="59">
        <f t="shared" si="14"/>
        <v>221760</v>
      </c>
    </row>
    <row r="2100" spans="4:10" ht="26.65" customHeight="1">
      <c r="D2100" s="1">
        <f>+D2098</f>
        <v>120</v>
      </c>
      <c r="E2100" s="1" t="s">
        <v>53</v>
      </c>
      <c r="F2100" s="71">
        <v>244</v>
      </c>
      <c r="G2100" s="71">
        <v>80</v>
      </c>
      <c r="H2100" s="57">
        <f t="shared" si="12"/>
        <v>29280</v>
      </c>
      <c r="I2100" s="59">
        <f t="shared" si="13"/>
        <v>9600</v>
      </c>
      <c r="J2100" s="59">
        <f t="shared" si="14"/>
        <v>38880</v>
      </c>
    </row>
    <row r="2101" spans="4:10" ht="26.65" customHeight="1">
      <c r="D2101" s="1">
        <f>12+480+1422+276+300+1200</f>
        <v>3690</v>
      </c>
      <c r="E2101" s="1" t="s">
        <v>53</v>
      </c>
      <c r="F2101" s="71">
        <v>319</v>
      </c>
      <c r="G2101" s="71">
        <v>110</v>
      </c>
      <c r="H2101" s="57">
        <f t="shared" si="12"/>
        <v>1177110</v>
      </c>
      <c r="I2101" s="59">
        <f t="shared" si="13"/>
        <v>405900</v>
      </c>
      <c r="J2101" s="59">
        <f t="shared" si="14"/>
        <v>1583010</v>
      </c>
    </row>
    <row r="2102" spans="4:10" ht="26.65" customHeight="1">
      <c r="D2102" s="1">
        <f>24+480+1422+276+300+1200</f>
        <v>3702</v>
      </c>
      <c r="E2102" s="1" t="s">
        <v>53</v>
      </c>
      <c r="F2102" s="71">
        <v>442</v>
      </c>
      <c r="G2102" s="71">
        <v>150</v>
      </c>
      <c r="H2102" s="57">
        <f t="shared" si="12"/>
        <v>1636284</v>
      </c>
      <c r="I2102" s="59">
        <f t="shared" si="13"/>
        <v>555300</v>
      </c>
      <c r="J2102" s="59">
        <f t="shared" si="14"/>
        <v>2191584</v>
      </c>
    </row>
    <row r="2103" spans="4:10" ht="26.65" customHeight="1">
      <c r="D2103" s="1"/>
      <c r="E2103" s="1"/>
      <c r="F2103" s="71"/>
      <c r="G2103" s="71"/>
      <c r="H2103" s="57">
        <f t="shared" si="12"/>
        <v>0</v>
      </c>
      <c r="I2103" s="59">
        <f t="shared" si="13"/>
        <v>0</v>
      </c>
      <c r="J2103" s="59">
        <f t="shared" si="14"/>
        <v>0</v>
      </c>
    </row>
    <row r="2104" spans="4:10" ht="26.65" customHeight="1">
      <c r="D2104" s="51"/>
      <c r="E2104" s="50"/>
      <c r="F2104" s="64"/>
      <c r="G2104" s="55"/>
      <c r="H2104" s="57">
        <f t="shared" si="12"/>
        <v>0</v>
      </c>
      <c r="I2104" s="59">
        <f t="shared" si="13"/>
        <v>0</v>
      </c>
      <c r="J2104" s="59">
        <f t="shared" si="14"/>
        <v>0</v>
      </c>
    </row>
    <row r="2105" spans="4:10" ht="26.65" customHeight="1">
      <c r="D2105" s="1">
        <f t="shared" ref="D2105:D2111" si="15">+D2096</f>
        <v>1860</v>
      </c>
      <c r="E2105" s="1" t="s">
        <v>53</v>
      </c>
      <c r="F2105" s="71">
        <v>43</v>
      </c>
      <c r="G2105" s="71">
        <v>15</v>
      </c>
      <c r="H2105" s="57">
        <f t="shared" si="12"/>
        <v>79980</v>
      </c>
      <c r="I2105" s="59">
        <f t="shared" si="13"/>
        <v>27900</v>
      </c>
      <c r="J2105" s="59">
        <f t="shared" si="14"/>
        <v>107880</v>
      </c>
    </row>
    <row r="2106" spans="4:10" ht="26.65" customHeight="1">
      <c r="D2106" s="1">
        <f t="shared" si="15"/>
        <v>720</v>
      </c>
      <c r="E2106" s="1" t="s">
        <v>53</v>
      </c>
      <c r="F2106" s="71">
        <v>46</v>
      </c>
      <c r="G2106" s="71">
        <v>15</v>
      </c>
      <c r="H2106" s="57">
        <f t="shared" si="12"/>
        <v>33120</v>
      </c>
      <c r="I2106" s="59">
        <f t="shared" si="13"/>
        <v>10800</v>
      </c>
      <c r="J2106" s="59">
        <f t="shared" si="14"/>
        <v>43920</v>
      </c>
    </row>
    <row r="2107" spans="4:10" ht="26.65" customHeight="1">
      <c r="D2107" s="1">
        <f t="shared" si="15"/>
        <v>120</v>
      </c>
      <c r="E2107" s="1" t="s">
        <v>53</v>
      </c>
      <c r="F2107" s="71">
        <v>50</v>
      </c>
      <c r="G2107" s="71">
        <v>20</v>
      </c>
      <c r="H2107" s="57">
        <f t="shared" si="12"/>
        <v>6000</v>
      </c>
      <c r="I2107" s="59">
        <f t="shared" si="13"/>
        <v>2400</v>
      </c>
      <c r="J2107" s="59">
        <f t="shared" si="14"/>
        <v>8400</v>
      </c>
    </row>
    <row r="2108" spans="4:10" ht="26.65" customHeight="1">
      <c r="D2108" s="1">
        <f t="shared" si="15"/>
        <v>840</v>
      </c>
      <c r="E2108" s="1" t="s">
        <v>53</v>
      </c>
      <c r="F2108" s="71">
        <v>54</v>
      </c>
      <c r="G2108" s="71">
        <v>25</v>
      </c>
      <c r="H2108" s="57">
        <f t="shared" si="12"/>
        <v>45360</v>
      </c>
      <c r="I2108" s="59">
        <f t="shared" si="13"/>
        <v>21000</v>
      </c>
      <c r="J2108" s="59">
        <f t="shared" si="14"/>
        <v>66360</v>
      </c>
    </row>
    <row r="2109" spans="4:10" ht="26.65" customHeight="1">
      <c r="D2109" s="1">
        <f t="shared" si="15"/>
        <v>120</v>
      </c>
      <c r="E2109" s="1" t="s">
        <v>53</v>
      </c>
      <c r="F2109" s="71">
        <v>58</v>
      </c>
      <c r="G2109" s="71">
        <v>30</v>
      </c>
      <c r="H2109" s="57">
        <f t="shared" si="12"/>
        <v>6960</v>
      </c>
      <c r="I2109" s="59">
        <f t="shared" si="13"/>
        <v>3600</v>
      </c>
      <c r="J2109" s="59">
        <f t="shared" si="14"/>
        <v>10560</v>
      </c>
    </row>
    <row r="2110" spans="4:10" ht="26.65" customHeight="1">
      <c r="D2110" s="1">
        <f t="shared" si="15"/>
        <v>3690</v>
      </c>
      <c r="E2110" s="1" t="s">
        <v>53</v>
      </c>
      <c r="F2110" s="71">
        <v>62</v>
      </c>
      <c r="G2110" s="71">
        <v>35</v>
      </c>
      <c r="H2110" s="57">
        <f t="shared" si="12"/>
        <v>228780</v>
      </c>
      <c r="I2110" s="59">
        <f t="shared" si="13"/>
        <v>129150</v>
      </c>
      <c r="J2110" s="59">
        <f t="shared" si="14"/>
        <v>357930</v>
      </c>
    </row>
    <row r="2111" spans="4:10" ht="26.65" customHeight="1">
      <c r="D2111" s="1">
        <f t="shared" si="15"/>
        <v>3702</v>
      </c>
      <c r="E2111" s="1" t="s">
        <v>53</v>
      </c>
      <c r="F2111" s="71">
        <v>73</v>
      </c>
      <c r="G2111" s="71">
        <v>40</v>
      </c>
      <c r="H2111" s="57">
        <f t="shared" si="12"/>
        <v>270246</v>
      </c>
      <c r="I2111" s="59">
        <f t="shared" si="13"/>
        <v>148080</v>
      </c>
      <c r="J2111" s="59">
        <f t="shared" si="14"/>
        <v>418326</v>
      </c>
    </row>
    <row r="2112" spans="4:10" ht="26.65" customHeight="1">
      <c r="D2112" s="1"/>
      <c r="E2112" s="1"/>
      <c r="F2112" s="71"/>
      <c r="G2112" s="71"/>
      <c r="H2112" s="57">
        <f t="shared" si="12"/>
        <v>0</v>
      </c>
      <c r="I2112" s="59">
        <f t="shared" si="13"/>
        <v>0</v>
      </c>
      <c r="J2112" s="59">
        <f t="shared" si="14"/>
        <v>0</v>
      </c>
    </row>
    <row r="2113" spans="4:10" ht="26.65" customHeight="1">
      <c r="D2113" s="58"/>
      <c r="E2113" s="49"/>
      <c r="F2113" s="61"/>
      <c r="G2113" s="57"/>
      <c r="H2113" s="57">
        <f t="shared" si="12"/>
        <v>0</v>
      </c>
      <c r="I2113" s="59">
        <f t="shared" si="13"/>
        <v>0</v>
      </c>
      <c r="J2113" s="59">
        <f t="shared" si="14"/>
        <v>0</v>
      </c>
    </row>
    <row r="2114" spans="4:10" ht="26.65" customHeight="1">
      <c r="D2114" s="58">
        <v>1</v>
      </c>
      <c r="E2114" s="62" t="s">
        <v>52</v>
      </c>
      <c r="F2114" s="61">
        <f>SUM(H2096:H2111)*0.15</f>
        <v>575082</v>
      </c>
      <c r="G2114" s="57">
        <f>+F2114*0.1</f>
        <v>57508.200000000004</v>
      </c>
      <c r="H2114" s="57">
        <f t="shared" si="12"/>
        <v>575082</v>
      </c>
      <c r="I2114" s="59">
        <f t="shared" si="13"/>
        <v>57508.200000000004</v>
      </c>
      <c r="J2114" s="59">
        <f t="shared" si="14"/>
        <v>632590.19999999995</v>
      </c>
    </row>
    <row r="2115" spans="4:10" ht="26.65" customHeight="1">
      <c r="D2115" s="58">
        <v>1</v>
      </c>
      <c r="E2115" s="49" t="s">
        <v>39</v>
      </c>
      <c r="F2115" s="61">
        <f>SUM(H2096:H2111)*0.05</f>
        <v>191694</v>
      </c>
      <c r="G2115" s="57"/>
      <c r="H2115" s="57">
        <f t="shared" si="12"/>
        <v>191694</v>
      </c>
      <c r="I2115" s="59">
        <f t="shared" si="13"/>
        <v>0</v>
      </c>
      <c r="J2115" s="59">
        <f t="shared" si="14"/>
        <v>191694</v>
      </c>
    </row>
  </sheetData>
  <mergeCells count="10">
    <mergeCell ref="A2:J2"/>
    <mergeCell ref="A10:A11"/>
    <mergeCell ref="B10:B11"/>
    <mergeCell ref="C10:C11"/>
    <mergeCell ref="D10:D11"/>
    <mergeCell ref="E10:F10"/>
    <mergeCell ref="G10:H10"/>
    <mergeCell ref="I10:I11"/>
    <mergeCell ref="J10:J11"/>
    <mergeCell ref="D7:F7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38" orientation="landscape" horizontalDpi="1200" verticalDpi="1200" r:id="rId1"/>
  <headerFooter>
    <oddFooter>&amp;Lปร.4&amp;Cส่วนงานที่ 3 งานค่าใช้จ่ายพิเศษ&amp;R&amp;P/&amp;N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P936"/>
  <sheetViews>
    <sheetView view="pageBreakPreview" zoomScale="70" zoomScaleNormal="85" zoomScaleSheetLayoutView="70" zoomScalePageLayoutView="85" workbookViewId="0">
      <selection activeCell="F26" sqref="F26"/>
    </sheetView>
  </sheetViews>
  <sheetFormatPr defaultColWidth="14.42578125" defaultRowHeight="23.25"/>
  <cols>
    <col min="1" max="1" width="21.7109375" style="198" customWidth="1"/>
    <col min="2" max="2" width="70" style="198" customWidth="1"/>
    <col min="3" max="3" width="20.28515625" style="199" customWidth="1"/>
    <col min="4" max="4" width="19.5703125" style="243" customWidth="1"/>
    <col min="5" max="5" width="24.140625" style="199" customWidth="1"/>
    <col min="6" max="6" width="20.28515625" style="199" customWidth="1"/>
    <col min="7" max="7" width="16.42578125" style="198" customWidth="1"/>
    <col min="8" max="8" width="20.7109375" style="198" customWidth="1"/>
    <col min="9" max="16384" width="14.42578125" style="198"/>
  </cols>
  <sheetData>
    <row r="1" spans="1:13">
      <c r="C1" s="198"/>
      <c r="D1" s="199"/>
      <c r="E1" s="205"/>
      <c r="F1" s="200" t="s">
        <v>20</v>
      </c>
    </row>
    <row r="2" spans="1:13">
      <c r="A2" s="446" t="s">
        <v>92</v>
      </c>
      <c r="B2" s="446"/>
      <c r="C2" s="446"/>
      <c r="D2" s="446"/>
      <c r="E2" s="446"/>
      <c r="F2" s="446"/>
    </row>
    <row r="3" spans="1:13" s="203" customFormat="1">
      <c r="A3" s="202" t="s">
        <v>87</v>
      </c>
      <c r="B3" s="198" t="str">
        <f>ปร6!B3</f>
        <v>งานซ่อมแซมพื้นสนามกีฬา KC ยิม</v>
      </c>
      <c r="D3" s="199"/>
      <c r="E3" s="205"/>
      <c r="F3" s="244"/>
    </row>
    <row r="4" spans="1:13" s="203" customFormat="1">
      <c r="A4" s="202" t="s">
        <v>1</v>
      </c>
      <c r="B4" s="198" t="str">
        <f>ปร6!B4</f>
        <v>มหาวิทยาลัยนวมินทราธิราช</v>
      </c>
      <c r="D4" s="199"/>
      <c r="E4" s="205"/>
      <c r="F4" s="244"/>
    </row>
    <row r="5" spans="1:13" s="203" customFormat="1">
      <c r="A5" s="202" t="s">
        <v>3</v>
      </c>
      <c r="B5" s="198" t="str">
        <f>ปร6!B5</f>
        <v>คณะพยาบาลศาสตร์เกื้อการุณย์</v>
      </c>
      <c r="D5" s="199"/>
      <c r="E5" s="205"/>
      <c r="F5" s="244"/>
    </row>
    <row r="6" spans="1:13" s="203" customFormat="1">
      <c r="A6" s="202" t="s">
        <v>5</v>
      </c>
      <c r="B6" s="202"/>
      <c r="C6" s="198"/>
      <c r="D6" s="199"/>
      <c r="E6" s="205"/>
      <c r="F6" s="244"/>
    </row>
    <row r="7" spans="1:13" s="203" customFormat="1">
      <c r="A7" s="202" t="s">
        <v>7</v>
      </c>
      <c r="B7" s="198" t="str">
        <f>ปร6!B7</f>
        <v>ที่แนบ  มีจำนวน  1 ชุด</v>
      </c>
      <c r="D7" s="245"/>
      <c r="E7" s="205"/>
      <c r="F7" s="244"/>
    </row>
    <row r="8" spans="1:13" s="203" customFormat="1" ht="24" thickBot="1">
      <c r="A8" s="202" t="s">
        <v>9</v>
      </c>
      <c r="B8" s="206" t="str">
        <f>ปร6!B8</f>
        <v>เมื่อวันที่             เดือน กุมภาพันธ์ พ.ศ.2565</v>
      </c>
      <c r="C8" s="198"/>
      <c r="D8" s="199"/>
      <c r="E8" s="205"/>
      <c r="F8" s="205" t="s">
        <v>10</v>
      </c>
    </row>
    <row r="9" spans="1:13" ht="24" thickTop="1">
      <c r="A9" s="461" t="s">
        <v>11</v>
      </c>
      <c r="B9" s="462" t="s">
        <v>12</v>
      </c>
      <c r="C9" s="464" t="s">
        <v>21</v>
      </c>
      <c r="D9" s="246" t="s">
        <v>22</v>
      </c>
      <c r="E9" s="462" t="s">
        <v>30</v>
      </c>
      <c r="F9" s="464" t="s">
        <v>14</v>
      </c>
    </row>
    <row r="10" spans="1:13" ht="24" thickBot="1">
      <c r="A10" s="455"/>
      <c r="B10" s="463"/>
      <c r="C10" s="465"/>
      <c r="D10" s="247" t="s">
        <v>23</v>
      </c>
      <c r="E10" s="463"/>
      <c r="F10" s="465"/>
    </row>
    <row r="11" spans="1:13" s="254" customFormat="1" ht="24" thickTop="1">
      <c r="A11" s="248"/>
      <c r="B11" s="249" t="s">
        <v>16</v>
      </c>
      <c r="C11" s="250"/>
      <c r="D11" s="251"/>
      <c r="E11" s="252"/>
      <c r="F11" s="253"/>
    </row>
    <row r="12" spans="1:13">
      <c r="A12" s="255">
        <v>1</v>
      </c>
      <c r="B12" s="256" t="s">
        <v>93</v>
      </c>
      <c r="C12" s="226">
        <f>แบบสรุปส่วนงานที่1!H20</f>
        <v>0</v>
      </c>
      <c r="D12" s="257">
        <v>1.3050999999999999</v>
      </c>
      <c r="E12" s="258"/>
      <c r="F12" s="259"/>
      <c r="G12" s="260"/>
      <c r="H12" s="260"/>
      <c r="I12" s="260"/>
      <c r="J12" s="261"/>
      <c r="K12" s="261"/>
    </row>
    <row r="13" spans="1:13">
      <c r="A13" s="255">
        <v>2</v>
      </c>
      <c r="B13" s="256" t="s">
        <v>94</v>
      </c>
      <c r="C13" s="226"/>
      <c r="D13" s="257"/>
      <c r="E13" s="258"/>
      <c r="F13" s="259"/>
      <c r="G13" s="260"/>
      <c r="H13" s="260"/>
      <c r="I13" s="260"/>
      <c r="J13" s="261"/>
      <c r="K13" s="261"/>
    </row>
    <row r="14" spans="1:13">
      <c r="A14" s="255">
        <v>3</v>
      </c>
      <c r="B14" s="256" t="s">
        <v>95</v>
      </c>
      <c r="C14" s="262"/>
      <c r="D14" s="257"/>
      <c r="E14" s="258"/>
      <c r="F14" s="259"/>
      <c r="G14" s="260"/>
      <c r="H14" s="260"/>
      <c r="I14" s="260"/>
      <c r="J14" s="261"/>
      <c r="K14" s="261"/>
    </row>
    <row r="15" spans="1:13">
      <c r="A15" s="255"/>
      <c r="B15" s="263"/>
      <c r="C15" s="262"/>
      <c r="D15" s="264"/>
      <c r="E15" s="265"/>
      <c r="F15" s="259"/>
      <c r="G15" s="260"/>
      <c r="H15" s="260"/>
      <c r="I15" s="260"/>
      <c r="J15" s="261"/>
      <c r="K15" s="261"/>
    </row>
    <row r="16" spans="1:13" s="203" customFormat="1" ht="24" thickBot="1">
      <c r="A16" s="266"/>
      <c r="B16" s="267" t="s">
        <v>24</v>
      </c>
      <c r="C16" s="268">
        <f>SUM(C12:C15)</f>
        <v>0</v>
      </c>
      <c r="D16" s="269"/>
      <c r="E16" s="270"/>
      <c r="F16" s="271"/>
      <c r="G16" s="272"/>
      <c r="H16" s="273"/>
      <c r="I16" s="260"/>
      <c r="J16" s="261"/>
      <c r="K16" s="261"/>
      <c r="L16" s="198"/>
      <c r="M16" s="198"/>
    </row>
    <row r="17" spans="1:16" ht="24" thickTop="1">
      <c r="A17" s="274"/>
      <c r="B17" s="275"/>
      <c r="C17" s="276"/>
      <c r="D17" s="277"/>
      <c r="E17" s="278"/>
      <c r="F17" s="279"/>
      <c r="G17" s="272"/>
      <c r="H17" s="260"/>
      <c r="I17" s="261"/>
      <c r="J17" s="261"/>
      <c r="K17" s="261"/>
      <c r="L17" s="280"/>
      <c r="M17" s="280"/>
    </row>
    <row r="18" spans="1:16">
      <c r="A18" s="255"/>
      <c r="B18" s="281" t="s">
        <v>25</v>
      </c>
      <c r="C18" s="226"/>
      <c r="D18" s="264"/>
      <c r="E18" s="226"/>
      <c r="F18" s="259"/>
      <c r="G18" s="272"/>
      <c r="H18" s="260"/>
      <c r="I18" s="261"/>
      <c r="J18" s="261"/>
      <c r="K18" s="261"/>
      <c r="L18" s="280"/>
      <c r="M18" s="280"/>
    </row>
    <row r="19" spans="1:16">
      <c r="A19" s="255"/>
      <c r="B19" s="256" t="s">
        <v>68</v>
      </c>
      <c r="C19" s="226"/>
      <c r="D19" s="264"/>
      <c r="E19" s="226"/>
      <c r="F19" s="541"/>
      <c r="G19" s="543"/>
      <c r="H19" s="544"/>
      <c r="I19" s="545"/>
      <c r="J19" s="369"/>
      <c r="K19" s="369"/>
      <c r="L19" s="535"/>
      <c r="M19" s="535"/>
      <c r="N19" s="535"/>
      <c r="O19" s="535"/>
      <c r="P19" s="535"/>
    </row>
    <row r="20" spans="1:16">
      <c r="A20" s="255"/>
      <c r="B20" s="256" t="s">
        <v>150</v>
      </c>
      <c r="C20" s="226"/>
      <c r="D20" s="264"/>
      <c r="E20" s="226"/>
      <c r="F20" s="541"/>
      <c r="G20" s="543"/>
      <c r="H20" s="544"/>
      <c r="I20" s="545"/>
      <c r="J20" s="369"/>
      <c r="K20" s="369"/>
      <c r="L20" s="546"/>
      <c r="M20" s="546"/>
      <c r="N20" s="535"/>
      <c r="O20" s="535"/>
      <c r="P20" s="535"/>
    </row>
    <row r="21" spans="1:16">
      <c r="A21" s="255"/>
      <c r="B21" s="256" t="s">
        <v>96</v>
      </c>
      <c r="C21" s="226"/>
      <c r="D21" s="264"/>
      <c r="E21" s="226"/>
      <c r="F21" s="541"/>
      <c r="G21" s="543"/>
      <c r="H21" s="545"/>
      <c r="I21" s="545"/>
      <c r="J21" s="369"/>
      <c r="K21" s="369"/>
      <c r="L21" s="546"/>
      <c r="M21" s="546"/>
      <c r="N21" s="535"/>
      <c r="O21" s="535"/>
      <c r="P21" s="535"/>
    </row>
    <row r="22" spans="1:16">
      <c r="A22" s="255"/>
      <c r="B22" s="256" t="s">
        <v>69</v>
      </c>
      <c r="C22" s="226"/>
      <c r="D22" s="264"/>
      <c r="E22" s="226"/>
      <c r="F22" s="541"/>
      <c r="G22" s="543"/>
      <c r="H22" s="544"/>
      <c r="I22" s="545"/>
      <c r="J22" s="369"/>
      <c r="K22" s="369"/>
      <c r="L22" s="546"/>
      <c r="M22" s="546"/>
      <c r="N22" s="535"/>
      <c r="O22" s="535"/>
      <c r="P22" s="535"/>
    </row>
    <row r="23" spans="1:16" s="287" customFormat="1" ht="24" thickBot="1">
      <c r="A23" s="283"/>
      <c r="B23" s="284" t="s">
        <v>75</v>
      </c>
      <c r="C23" s="285"/>
      <c r="D23" s="286"/>
      <c r="E23" s="283"/>
      <c r="F23" s="542"/>
      <c r="G23" s="547"/>
      <c r="H23" s="547"/>
      <c r="I23" s="547"/>
      <c r="J23" s="547"/>
      <c r="K23" s="547"/>
      <c r="L23" s="547"/>
      <c r="M23" s="547"/>
      <c r="N23" s="547"/>
      <c r="O23" s="547"/>
      <c r="P23" s="547"/>
    </row>
    <row r="24" spans="1:16" s="236" customFormat="1" ht="24" thickTop="1">
      <c r="A24" s="288"/>
      <c r="B24" s="289"/>
      <c r="C24" s="290"/>
      <c r="D24" s="289"/>
      <c r="E24" s="199"/>
      <c r="F24" s="199"/>
      <c r="G24" s="548"/>
      <c r="H24" s="548"/>
      <c r="I24" s="548"/>
      <c r="J24" s="548"/>
      <c r="K24" s="548"/>
      <c r="L24" s="548"/>
      <c r="M24" s="548"/>
      <c r="N24" s="548"/>
      <c r="O24" s="548"/>
      <c r="P24" s="548"/>
    </row>
    <row r="25" spans="1:16">
      <c r="A25" s="236"/>
      <c r="B25" s="203"/>
      <c r="C25" s="234"/>
      <c r="D25" s="234"/>
      <c r="E25" s="236"/>
      <c r="F25" s="236"/>
      <c r="G25" s="535"/>
      <c r="H25" s="535"/>
      <c r="I25" s="535"/>
      <c r="J25" s="535"/>
      <c r="K25" s="535"/>
      <c r="L25" s="535"/>
      <c r="M25" s="535"/>
      <c r="N25" s="535"/>
      <c r="O25" s="535"/>
      <c r="P25" s="535"/>
    </row>
    <row r="26" spans="1:16" s="203" customFormat="1">
      <c r="B26" s="198"/>
      <c r="C26" s="239"/>
      <c r="E26" s="240"/>
      <c r="F26" s="234"/>
      <c r="G26" s="546"/>
      <c r="H26" s="546"/>
      <c r="I26" s="546"/>
      <c r="J26" s="546"/>
      <c r="K26" s="546"/>
      <c r="L26" s="546"/>
      <c r="M26" s="546"/>
      <c r="N26" s="546"/>
      <c r="O26" s="546"/>
      <c r="P26" s="546"/>
    </row>
    <row r="27" spans="1:16" s="203" customFormat="1">
      <c r="B27" s="198"/>
      <c r="C27" s="198"/>
      <c r="E27" s="241"/>
      <c r="F27" s="234"/>
    </row>
    <row r="28" spans="1:16" s="203" customFormat="1">
      <c r="B28" s="198"/>
      <c r="C28" s="198"/>
      <c r="E28" s="241"/>
      <c r="F28" s="234"/>
    </row>
    <row r="29" spans="1:16" s="203" customFormat="1">
      <c r="B29" s="198"/>
      <c r="C29" s="239"/>
      <c r="E29" s="241"/>
      <c r="F29" s="234"/>
    </row>
    <row r="30" spans="1:16" s="203" customFormat="1">
      <c r="B30" s="198"/>
      <c r="C30" s="198"/>
      <c r="E30" s="241"/>
      <c r="F30" s="234"/>
    </row>
    <row r="31" spans="1:16" s="236" customFormat="1">
      <c r="A31" s="203"/>
      <c r="C31" s="234"/>
      <c r="D31" s="203"/>
      <c r="F31" s="234"/>
    </row>
    <row r="32" spans="1:16" s="236" customFormat="1">
      <c r="B32" s="203"/>
    </row>
    <row r="33" spans="2:6" s="236" customFormat="1">
      <c r="B33" s="290"/>
      <c r="C33" s="290"/>
    </row>
    <row r="34" spans="2:6" s="236" customFormat="1">
      <c r="B34" s="290"/>
      <c r="C34" s="290"/>
    </row>
    <row r="35" spans="2:6" s="236" customFormat="1"/>
    <row r="36" spans="2:6" s="236" customFormat="1">
      <c r="B36" s="290"/>
      <c r="C36" s="290"/>
      <c r="F36" s="280"/>
    </row>
    <row r="37" spans="2:6">
      <c r="C37" s="198"/>
      <c r="D37" s="198"/>
      <c r="E37" s="198"/>
      <c r="F37" s="198"/>
    </row>
    <row r="38" spans="2:6">
      <c r="C38" s="198"/>
      <c r="D38" s="198"/>
      <c r="E38" s="198"/>
      <c r="F38" s="198"/>
    </row>
    <row r="39" spans="2:6">
      <c r="C39" s="198"/>
      <c r="D39" s="198"/>
      <c r="E39" s="198"/>
      <c r="F39" s="198"/>
    </row>
    <row r="40" spans="2:6">
      <c r="C40" s="198"/>
      <c r="D40" s="198"/>
      <c r="E40" s="198"/>
      <c r="F40" s="198"/>
    </row>
    <row r="41" spans="2:6">
      <c r="C41" s="198"/>
      <c r="D41" s="198"/>
      <c r="E41" s="198"/>
      <c r="F41" s="198"/>
    </row>
    <row r="42" spans="2:6">
      <c r="C42" s="198"/>
      <c r="D42" s="198"/>
      <c r="E42" s="198"/>
      <c r="F42" s="198"/>
    </row>
    <row r="43" spans="2:6">
      <c r="C43" s="198"/>
      <c r="D43" s="198"/>
      <c r="E43" s="198"/>
      <c r="F43" s="198"/>
    </row>
    <row r="44" spans="2:6">
      <c r="C44" s="198"/>
      <c r="D44" s="198"/>
      <c r="E44" s="198"/>
      <c r="F44" s="198"/>
    </row>
    <row r="45" spans="2:6">
      <c r="C45" s="198"/>
      <c r="D45" s="198"/>
      <c r="E45" s="198"/>
      <c r="F45" s="198"/>
    </row>
    <row r="46" spans="2:6">
      <c r="C46" s="198"/>
      <c r="D46" s="198"/>
      <c r="E46" s="198"/>
      <c r="F46" s="198"/>
    </row>
    <row r="47" spans="2:6">
      <c r="C47" s="198"/>
      <c r="D47" s="198"/>
      <c r="E47" s="198"/>
      <c r="F47" s="198"/>
    </row>
    <row r="48" spans="2:6">
      <c r="C48" s="198"/>
      <c r="D48" s="198"/>
      <c r="E48" s="198"/>
      <c r="F48" s="198"/>
    </row>
    <row r="49" s="198" customFormat="1"/>
    <row r="50" s="198" customFormat="1"/>
    <row r="51" s="198" customFormat="1"/>
    <row r="52" s="198" customFormat="1"/>
    <row r="53" s="198" customFormat="1"/>
    <row r="54" s="198" customFormat="1"/>
    <row r="55" s="198" customFormat="1"/>
    <row r="56" s="198" customFormat="1"/>
    <row r="57" s="198" customFormat="1"/>
    <row r="58" s="198" customFormat="1"/>
    <row r="59" s="198" customFormat="1"/>
    <row r="60" s="198" customFormat="1"/>
    <row r="61" s="198" customFormat="1"/>
    <row r="62" s="198" customFormat="1"/>
    <row r="63" s="198" customFormat="1"/>
    <row r="64" s="198" customFormat="1"/>
    <row r="65" s="198" customFormat="1"/>
    <row r="66" s="198" customFormat="1"/>
    <row r="67" s="198" customFormat="1"/>
    <row r="68" s="198" customFormat="1"/>
    <row r="69" s="198" customFormat="1"/>
    <row r="70" s="198" customFormat="1"/>
    <row r="71" s="198" customFormat="1"/>
    <row r="72" s="198" customFormat="1"/>
    <row r="73" s="198" customFormat="1"/>
    <row r="74" s="198" customFormat="1"/>
    <row r="75" s="198" customFormat="1"/>
    <row r="76" s="198" customFormat="1"/>
    <row r="77" s="198" customFormat="1"/>
    <row r="78" s="198" customFormat="1"/>
    <row r="79" s="198" customFormat="1"/>
    <row r="80" s="198" customFormat="1"/>
    <row r="81" s="198" customFormat="1"/>
    <row r="82" s="198" customFormat="1"/>
    <row r="83" s="198" customFormat="1"/>
    <row r="84" s="198" customFormat="1"/>
    <row r="85" s="198" customFormat="1"/>
    <row r="86" s="198" customFormat="1"/>
    <row r="87" s="198" customFormat="1"/>
    <row r="88" s="198" customFormat="1"/>
    <row r="89" s="198" customFormat="1"/>
    <row r="90" s="198" customFormat="1"/>
    <row r="91" s="198" customFormat="1"/>
    <row r="92" s="198" customFormat="1"/>
    <row r="93" s="198" customFormat="1"/>
    <row r="94" s="198" customFormat="1"/>
    <row r="95" s="198" customFormat="1"/>
    <row r="96" s="198" customFormat="1"/>
    <row r="97" s="198" customFormat="1"/>
    <row r="98" s="198" customFormat="1"/>
    <row r="99" s="198" customFormat="1"/>
    <row r="100" s="198" customFormat="1"/>
    <row r="101" s="198" customFormat="1"/>
    <row r="102" s="198" customFormat="1"/>
    <row r="103" s="198" customFormat="1"/>
    <row r="104" s="198" customFormat="1"/>
    <row r="105" s="198" customFormat="1"/>
    <row r="106" s="198" customFormat="1"/>
    <row r="107" s="198" customFormat="1"/>
    <row r="108" s="198" customFormat="1"/>
    <row r="109" s="198" customFormat="1"/>
    <row r="110" s="198" customFormat="1"/>
    <row r="111" s="198" customFormat="1"/>
    <row r="112" s="198" customFormat="1"/>
    <row r="113" s="198" customFormat="1"/>
    <row r="114" s="198" customFormat="1"/>
    <row r="115" s="198" customFormat="1"/>
    <row r="116" s="198" customFormat="1"/>
    <row r="117" s="198" customFormat="1"/>
    <row r="118" s="198" customFormat="1"/>
    <row r="119" s="198" customFormat="1"/>
    <row r="120" s="198" customFormat="1"/>
    <row r="121" s="198" customFormat="1"/>
    <row r="122" s="198" customFormat="1"/>
    <row r="123" s="198" customFormat="1"/>
    <row r="124" s="198" customFormat="1"/>
    <row r="125" s="198" customFormat="1"/>
    <row r="126" s="198" customFormat="1"/>
    <row r="127" s="198" customFormat="1"/>
    <row r="128" s="198" customFormat="1"/>
    <row r="129" s="198" customFormat="1"/>
    <row r="130" s="198" customFormat="1"/>
    <row r="131" s="198" customFormat="1"/>
    <row r="132" s="198" customFormat="1"/>
    <row r="133" s="198" customFormat="1"/>
    <row r="134" s="198" customFormat="1"/>
    <row r="135" s="198" customFormat="1"/>
    <row r="136" s="198" customFormat="1"/>
    <row r="137" s="198" customFormat="1"/>
    <row r="138" s="198" customFormat="1"/>
    <row r="139" s="198" customFormat="1"/>
    <row r="140" s="198" customFormat="1"/>
    <row r="141" s="198" customFormat="1"/>
    <row r="142" s="198" customFormat="1"/>
    <row r="143" s="198" customFormat="1"/>
    <row r="144" s="198" customFormat="1"/>
    <row r="145" s="198" customFormat="1"/>
    <row r="146" s="198" customFormat="1"/>
    <row r="147" s="198" customFormat="1"/>
    <row r="148" s="198" customFormat="1"/>
    <row r="149" s="198" customFormat="1"/>
    <row r="150" s="198" customFormat="1"/>
    <row r="151" s="198" customFormat="1"/>
    <row r="152" s="198" customFormat="1"/>
    <row r="153" s="198" customFormat="1"/>
    <row r="154" s="198" customFormat="1"/>
    <row r="155" s="198" customFormat="1"/>
    <row r="156" s="198" customFormat="1"/>
    <row r="157" s="198" customFormat="1"/>
    <row r="158" s="198" customFormat="1"/>
    <row r="159" s="198" customFormat="1"/>
    <row r="160" s="198" customFormat="1"/>
    <row r="161" s="198" customFormat="1"/>
    <row r="162" s="198" customFormat="1"/>
    <row r="163" s="198" customFormat="1"/>
    <row r="164" s="198" customFormat="1"/>
    <row r="165" s="198" customFormat="1"/>
    <row r="166" s="198" customFormat="1"/>
    <row r="167" s="198" customFormat="1"/>
    <row r="168" s="198" customFormat="1"/>
    <row r="169" s="198" customFormat="1"/>
    <row r="170" s="198" customFormat="1"/>
    <row r="171" s="198" customFormat="1"/>
    <row r="172" s="198" customFormat="1"/>
    <row r="173" s="198" customFormat="1"/>
    <row r="174" s="198" customFormat="1"/>
    <row r="175" s="198" customFormat="1"/>
    <row r="176" s="198" customFormat="1"/>
    <row r="177" s="198" customFormat="1"/>
    <row r="178" s="198" customFormat="1"/>
    <row r="179" s="198" customFormat="1"/>
    <row r="180" s="198" customFormat="1"/>
    <row r="181" s="198" customFormat="1"/>
    <row r="182" s="198" customFormat="1"/>
    <row r="183" s="198" customFormat="1"/>
    <row r="184" s="198" customFormat="1"/>
    <row r="185" s="198" customFormat="1"/>
    <row r="186" s="198" customFormat="1"/>
    <row r="187" s="198" customFormat="1"/>
    <row r="188" s="198" customFormat="1"/>
    <row r="189" s="198" customFormat="1"/>
    <row r="190" s="198" customFormat="1"/>
    <row r="191" s="198" customFormat="1"/>
    <row r="192" s="198" customFormat="1"/>
    <row r="193" s="198" customFormat="1"/>
    <row r="194" s="198" customFormat="1"/>
    <row r="195" s="198" customFormat="1"/>
    <row r="196" s="198" customFormat="1"/>
    <row r="197" s="198" customFormat="1"/>
    <row r="198" s="198" customFormat="1"/>
    <row r="199" s="198" customFormat="1"/>
    <row r="200" s="198" customFormat="1"/>
    <row r="201" s="198" customFormat="1"/>
    <row r="202" s="198" customFormat="1"/>
    <row r="203" s="198" customFormat="1"/>
    <row r="204" s="198" customFormat="1"/>
    <row r="205" s="198" customFormat="1"/>
    <row r="206" s="198" customFormat="1"/>
    <row r="207" s="198" customFormat="1"/>
    <row r="208" s="198" customFormat="1"/>
    <row r="209" s="198" customFormat="1"/>
    <row r="210" s="198" customFormat="1"/>
    <row r="211" s="198" customFormat="1"/>
    <row r="212" s="198" customFormat="1"/>
    <row r="213" s="198" customFormat="1"/>
    <row r="214" s="198" customFormat="1"/>
    <row r="215" s="198" customFormat="1"/>
    <row r="216" s="198" customFormat="1"/>
    <row r="217" s="198" customFormat="1"/>
    <row r="218" s="198" customFormat="1"/>
    <row r="219" s="198" customFormat="1"/>
    <row r="220" s="198" customFormat="1"/>
    <row r="221" s="198" customFormat="1"/>
    <row r="222" s="198" customFormat="1"/>
    <row r="223" s="198" customFormat="1"/>
    <row r="224" s="198" customFormat="1"/>
    <row r="225" s="198" customFormat="1"/>
    <row r="226" s="198" customFormat="1"/>
    <row r="227" s="198" customFormat="1"/>
    <row r="228" s="198" customFormat="1"/>
    <row r="229" s="198" customFormat="1"/>
    <row r="230" s="198" customFormat="1"/>
    <row r="231" s="198" customFormat="1"/>
    <row r="232" s="198" customFormat="1"/>
    <row r="233" s="198" customFormat="1"/>
    <row r="234" s="198" customFormat="1"/>
    <row r="235" s="198" customFormat="1"/>
    <row r="236" s="198" customFormat="1"/>
    <row r="237" s="198" customFormat="1"/>
    <row r="238" s="198" customFormat="1"/>
    <row r="239" s="198" customFormat="1"/>
    <row r="240" s="198" customFormat="1"/>
    <row r="241" s="198" customFormat="1"/>
    <row r="242" s="198" customFormat="1"/>
    <row r="243" s="198" customFormat="1"/>
    <row r="244" s="198" customFormat="1"/>
    <row r="245" s="198" customFormat="1"/>
    <row r="246" s="198" customFormat="1"/>
    <row r="247" s="198" customFormat="1"/>
    <row r="248" s="198" customFormat="1"/>
    <row r="249" s="198" customFormat="1"/>
    <row r="250" s="198" customFormat="1"/>
    <row r="251" s="198" customFormat="1"/>
    <row r="252" s="198" customFormat="1"/>
    <row r="253" s="198" customFormat="1"/>
    <row r="254" s="198" customFormat="1"/>
    <row r="255" s="198" customFormat="1"/>
    <row r="256" s="198" customFormat="1"/>
    <row r="257" s="198" customFormat="1"/>
    <row r="258" s="198" customFormat="1"/>
    <row r="259" s="198" customFormat="1"/>
    <row r="260" s="198" customFormat="1"/>
    <row r="261" s="198" customFormat="1"/>
    <row r="262" s="198" customFormat="1"/>
    <row r="263" s="198" customFormat="1"/>
    <row r="264" s="198" customFormat="1"/>
    <row r="265" s="198" customFormat="1"/>
    <row r="266" s="198" customFormat="1"/>
    <row r="267" s="198" customFormat="1"/>
    <row r="268" s="198" customFormat="1"/>
    <row r="269" s="198" customFormat="1"/>
    <row r="270" s="198" customFormat="1"/>
    <row r="271" s="198" customFormat="1"/>
    <row r="272" s="198" customFormat="1"/>
    <row r="273" s="198" customFormat="1"/>
    <row r="274" s="198" customFormat="1"/>
    <row r="275" s="198" customFormat="1"/>
    <row r="276" s="198" customFormat="1"/>
    <row r="277" s="198" customFormat="1"/>
    <row r="278" s="198" customFormat="1"/>
    <row r="279" s="198" customFormat="1"/>
    <row r="280" s="198" customFormat="1"/>
    <row r="281" s="198" customFormat="1"/>
    <row r="282" s="198" customFormat="1"/>
    <row r="283" s="198" customFormat="1"/>
    <row r="284" s="198" customFormat="1"/>
    <row r="285" s="198" customFormat="1"/>
    <row r="286" s="198" customFormat="1"/>
    <row r="287" s="198" customFormat="1"/>
    <row r="288" s="198" customFormat="1"/>
    <row r="289" s="198" customFormat="1"/>
    <row r="290" s="198" customFormat="1"/>
    <row r="291" s="198" customFormat="1"/>
    <row r="292" s="198" customFormat="1"/>
    <row r="293" s="198" customFormat="1"/>
    <row r="294" s="198" customFormat="1"/>
    <row r="295" s="198" customFormat="1"/>
    <row r="296" s="198" customFormat="1"/>
    <row r="297" s="198" customFormat="1"/>
    <row r="298" s="198" customFormat="1"/>
    <row r="299" s="198" customFormat="1"/>
    <row r="300" s="198" customFormat="1"/>
    <row r="301" s="198" customFormat="1"/>
    <row r="302" s="198" customFormat="1"/>
    <row r="303" s="198" customFormat="1"/>
    <row r="304" s="198" customFormat="1"/>
    <row r="305" s="198" customFormat="1"/>
    <row r="306" s="198" customFormat="1"/>
    <row r="307" s="198" customFormat="1"/>
    <row r="308" s="198" customFormat="1"/>
    <row r="309" s="198" customFormat="1"/>
    <row r="310" s="198" customFormat="1"/>
    <row r="311" s="198" customFormat="1"/>
    <row r="312" s="198" customFormat="1"/>
    <row r="313" s="198" customFormat="1"/>
    <row r="314" s="198" customFormat="1"/>
    <row r="315" s="198" customFormat="1"/>
    <row r="316" s="198" customFormat="1"/>
    <row r="317" s="198" customFormat="1"/>
    <row r="318" s="198" customFormat="1"/>
    <row r="319" s="198" customFormat="1"/>
    <row r="320" s="198" customFormat="1"/>
    <row r="321" s="198" customFormat="1"/>
    <row r="322" s="198" customFormat="1"/>
    <row r="323" s="198" customFormat="1"/>
    <row r="324" s="198" customFormat="1"/>
    <row r="325" s="198" customFormat="1"/>
    <row r="326" s="198" customFormat="1"/>
    <row r="327" s="198" customFormat="1"/>
    <row r="328" s="198" customFormat="1"/>
    <row r="329" s="198" customFormat="1"/>
    <row r="330" s="198" customFormat="1"/>
    <row r="331" s="198" customFormat="1"/>
    <row r="332" s="198" customFormat="1"/>
    <row r="333" s="198" customFormat="1"/>
    <row r="334" s="198" customFormat="1"/>
    <row r="335" s="198" customFormat="1"/>
    <row r="336" s="198" customFormat="1"/>
    <row r="337" s="198" customFormat="1"/>
    <row r="338" s="198" customFormat="1"/>
    <row r="339" s="198" customFormat="1"/>
    <row r="340" s="198" customFormat="1"/>
    <row r="341" s="198" customFormat="1"/>
    <row r="342" s="198" customFormat="1"/>
    <row r="343" s="198" customFormat="1"/>
    <row r="344" s="198" customFormat="1"/>
    <row r="345" s="198" customFormat="1"/>
    <row r="346" s="198" customFormat="1"/>
    <row r="347" s="198" customFormat="1"/>
    <row r="348" s="198" customFormat="1"/>
    <row r="349" s="198" customFormat="1"/>
    <row r="350" s="198" customFormat="1"/>
    <row r="351" s="198" customFormat="1"/>
    <row r="352" s="198" customFormat="1"/>
    <row r="353" s="198" customFormat="1"/>
    <row r="354" s="198" customFormat="1"/>
    <row r="355" s="198" customFormat="1"/>
    <row r="356" s="198" customFormat="1"/>
    <row r="357" s="198" customFormat="1"/>
    <row r="358" s="198" customFormat="1"/>
    <row r="359" s="198" customFormat="1"/>
    <row r="360" s="198" customFormat="1"/>
    <row r="361" s="198" customFormat="1"/>
    <row r="362" s="198" customFormat="1"/>
    <row r="363" s="198" customFormat="1"/>
    <row r="364" s="198" customFormat="1"/>
    <row r="365" s="198" customFormat="1"/>
    <row r="366" s="198" customFormat="1"/>
    <row r="367" s="198" customFormat="1"/>
    <row r="368" s="198" customFormat="1"/>
    <row r="369" s="198" customFormat="1"/>
    <row r="370" s="198" customFormat="1"/>
    <row r="371" s="198" customFormat="1"/>
    <row r="372" s="198" customFormat="1"/>
    <row r="373" s="198" customFormat="1"/>
    <row r="374" s="198" customFormat="1"/>
    <row r="375" s="198" customFormat="1"/>
    <row r="376" s="198" customFormat="1"/>
    <row r="377" s="198" customFormat="1"/>
    <row r="378" s="198" customFormat="1"/>
    <row r="379" s="198" customFormat="1"/>
    <row r="380" s="198" customFormat="1"/>
    <row r="381" s="198" customFormat="1"/>
    <row r="382" s="198" customFormat="1"/>
    <row r="383" s="198" customFormat="1"/>
    <row r="384" s="198" customFormat="1"/>
    <row r="385" s="198" customFormat="1"/>
    <row r="386" s="198" customFormat="1"/>
    <row r="387" s="198" customFormat="1"/>
    <row r="388" s="198" customFormat="1"/>
    <row r="389" s="198" customFormat="1"/>
    <row r="390" s="198" customFormat="1"/>
    <row r="391" s="198" customFormat="1"/>
    <row r="392" s="198" customFormat="1"/>
    <row r="393" s="198" customFormat="1"/>
    <row r="394" s="198" customFormat="1"/>
    <row r="395" s="198" customFormat="1"/>
    <row r="396" s="198" customFormat="1"/>
    <row r="397" s="198" customFormat="1"/>
    <row r="398" s="198" customFormat="1"/>
    <row r="399" s="198" customFormat="1"/>
    <row r="400" s="198" customFormat="1"/>
    <row r="401" s="198" customFormat="1"/>
    <row r="402" s="198" customFormat="1"/>
    <row r="403" s="198" customFormat="1"/>
    <row r="404" s="198" customFormat="1"/>
    <row r="405" s="198" customFormat="1"/>
    <row r="406" s="198" customFormat="1"/>
    <row r="407" s="198" customFormat="1"/>
    <row r="408" s="198" customFormat="1"/>
    <row r="409" s="198" customFormat="1"/>
    <row r="410" s="198" customFormat="1"/>
    <row r="411" s="198" customFormat="1"/>
    <row r="412" s="198" customFormat="1"/>
    <row r="413" s="198" customFormat="1"/>
    <row r="414" s="198" customFormat="1"/>
    <row r="415" s="198" customFormat="1"/>
    <row r="416" s="198" customFormat="1"/>
    <row r="417" s="198" customFormat="1"/>
    <row r="418" s="198" customFormat="1"/>
    <row r="419" s="198" customFormat="1"/>
    <row r="420" s="198" customFormat="1"/>
    <row r="421" s="198" customFormat="1"/>
    <row r="422" s="198" customFormat="1"/>
    <row r="423" s="198" customFormat="1"/>
    <row r="424" s="198" customFormat="1"/>
    <row r="425" s="198" customFormat="1"/>
    <row r="426" s="198" customFormat="1"/>
    <row r="427" s="198" customFormat="1"/>
    <row r="428" s="198" customFormat="1"/>
    <row r="429" s="198" customFormat="1"/>
    <row r="430" s="198" customFormat="1"/>
    <row r="431" s="198" customFormat="1"/>
    <row r="432" s="198" customFormat="1"/>
    <row r="433" s="198" customFormat="1"/>
    <row r="434" s="198" customFormat="1"/>
    <row r="435" s="198" customFormat="1"/>
    <row r="436" s="198" customFormat="1"/>
    <row r="437" s="198" customFormat="1"/>
    <row r="438" s="198" customFormat="1"/>
    <row r="439" s="198" customFormat="1"/>
    <row r="440" s="198" customFormat="1"/>
    <row r="441" s="198" customFormat="1"/>
    <row r="442" s="198" customFormat="1"/>
    <row r="443" s="198" customFormat="1"/>
    <row r="444" s="198" customFormat="1"/>
    <row r="445" s="198" customFormat="1"/>
    <row r="446" s="198" customFormat="1"/>
    <row r="447" s="198" customFormat="1"/>
    <row r="448" s="198" customFormat="1"/>
    <row r="449" s="198" customFormat="1"/>
    <row r="450" s="198" customFormat="1"/>
    <row r="451" s="198" customFormat="1"/>
    <row r="452" s="198" customFormat="1"/>
    <row r="453" s="198" customFormat="1"/>
    <row r="454" s="198" customFormat="1"/>
    <row r="455" s="198" customFormat="1"/>
    <row r="456" s="198" customFormat="1"/>
    <row r="457" s="198" customFormat="1"/>
    <row r="458" s="198" customFormat="1"/>
    <row r="459" s="198" customFormat="1"/>
    <row r="460" s="198" customFormat="1"/>
    <row r="461" s="198" customFormat="1"/>
    <row r="462" s="198" customFormat="1"/>
    <row r="463" s="198" customFormat="1"/>
    <row r="464" s="198" customFormat="1"/>
    <row r="465" s="198" customFormat="1"/>
    <row r="466" s="198" customFormat="1"/>
    <row r="467" s="198" customFormat="1"/>
    <row r="468" s="198" customFormat="1"/>
    <row r="469" s="198" customFormat="1"/>
    <row r="470" s="198" customFormat="1"/>
    <row r="471" s="198" customFormat="1"/>
    <row r="472" s="198" customFormat="1"/>
    <row r="473" s="198" customFormat="1"/>
    <row r="474" s="198" customFormat="1"/>
    <row r="475" s="198" customFormat="1"/>
    <row r="476" s="198" customFormat="1"/>
    <row r="477" s="198" customFormat="1"/>
    <row r="478" s="198" customFormat="1"/>
    <row r="479" s="198" customFormat="1"/>
    <row r="480" s="198" customFormat="1"/>
    <row r="481" s="198" customFormat="1"/>
    <row r="482" s="198" customFormat="1"/>
    <row r="483" s="198" customFormat="1"/>
    <row r="484" s="198" customFormat="1"/>
    <row r="485" s="198" customFormat="1"/>
    <row r="486" s="198" customFormat="1"/>
    <row r="487" s="198" customFormat="1"/>
    <row r="488" s="198" customFormat="1"/>
    <row r="489" s="198" customFormat="1"/>
    <row r="490" s="198" customFormat="1"/>
    <row r="491" s="198" customFormat="1"/>
    <row r="492" s="198" customFormat="1"/>
    <row r="493" s="198" customFormat="1"/>
    <row r="494" s="198" customFormat="1"/>
    <row r="495" s="198" customFormat="1"/>
    <row r="496" s="198" customFormat="1"/>
    <row r="497" s="198" customFormat="1"/>
    <row r="498" s="198" customFormat="1"/>
    <row r="499" s="198" customFormat="1"/>
    <row r="500" s="198" customFormat="1"/>
    <row r="501" s="198" customFormat="1"/>
    <row r="502" s="198" customFormat="1"/>
    <row r="503" s="198" customFormat="1"/>
    <row r="504" s="198" customFormat="1"/>
    <row r="505" s="198" customFormat="1"/>
    <row r="506" s="198" customFormat="1"/>
    <row r="507" s="198" customFormat="1"/>
    <row r="508" s="198" customFormat="1"/>
    <row r="509" s="198" customFormat="1"/>
    <row r="510" s="198" customFormat="1"/>
    <row r="511" s="198" customFormat="1"/>
    <row r="512" s="198" customFormat="1"/>
    <row r="513" s="198" customFormat="1"/>
    <row r="514" s="198" customFormat="1"/>
    <row r="515" s="198" customFormat="1"/>
    <row r="516" s="198" customFormat="1"/>
    <row r="517" s="198" customFormat="1"/>
    <row r="518" s="198" customFormat="1"/>
    <row r="519" s="198" customFormat="1"/>
    <row r="520" s="198" customFormat="1"/>
    <row r="521" s="198" customFormat="1"/>
    <row r="522" s="198" customFormat="1"/>
    <row r="523" s="198" customFormat="1"/>
    <row r="524" s="198" customFormat="1"/>
    <row r="525" s="198" customFormat="1"/>
    <row r="526" s="198" customFormat="1"/>
    <row r="527" s="198" customFormat="1"/>
    <row r="528" s="198" customFormat="1"/>
    <row r="529" s="198" customFormat="1"/>
    <row r="530" s="198" customFormat="1"/>
    <row r="531" s="198" customFormat="1"/>
    <row r="532" s="198" customFormat="1"/>
    <row r="533" s="198" customFormat="1"/>
    <row r="534" s="198" customFormat="1"/>
    <row r="535" s="198" customFormat="1"/>
    <row r="536" s="198" customFormat="1"/>
    <row r="537" s="198" customFormat="1"/>
    <row r="538" s="198" customFormat="1"/>
    <row r="539" s="198" customFormat="1"/>
    <row r="540" s="198" customFormat="1"/>
    <row r="541" s="198" customFormat="1"/>
    <row r="542" s="198" customFormat="1"/>
    <row r="543" s="198" customFormat="1"/>
    <row r="544" s="198" customFormat="1"/>
    <row r="545" s="198" customFormat="1"/>
    <row r="546" s="198" customFormat="1"/>
    <row r="547" s="198" customFormat="1"/>
    <row r="548" s="198" customFormat="1"/>
    <row r="549" s="198" customFormat="1"/>
    <row r="550" s="198" customFormat="1"/>
    <row r="551" s="198" customFormat="1"/>
    <row r="552" s="198" customFormat="1"/>
    <row r="553" s="198" customFormat="1"/>
    <row r="554" s="198" customFormat="1"/>
    <row r="555" s="198" customFormat="1"/>
    <row r="556" s="198" customFormat="1"/>
    <row r="557" s="198" customFormat="1"/>
    <row r="558" s="198" customFormat="1"/>
    <row r="559" s="198" customFormat="1"/>
    <row r="560" s="198" customFormat="1"/>
    <row r="561" s="198" customFormat="1"/>
    <row r="562" s="198" customFormat="1"/>
    <row r="563" s="198" customFormat="1"/>
    <row r="564" s="198" customFormat="1"/>
    <row r="565" s="198" customFormat="1"/>
    <row r="566" s="198" customFormat="1"/>
    <row r="567" s="198" customFormat="1"/>
    <row r="568" s="198" customFormat="1"/>
    <row r="569" s="198" customFormat="1"/>
    <row r="570" s="198" customFormat="1"/>
    <row r="571" s="198" customFormat="1"/>
    <row r="572" s="198" customFormat="1"/>
    <row r="573" s="198" customFormat="1"/>
    <row r="574" s="198" customFormat="1"/>
    <row r="575" s="198" customFormat="1"/>
    <row r="576" s="198" customFormat="1"/>
    <row r="577" s="198" customFormat="1"/>
    <row r="578" s="198" customFormat="1"/>
    <row r="579" s="198" customFormat="1"/>
    <row r="580" s="198" customFormat="1"/>
    <row r="581" s="198" customFormat="1"/>
    <row r="582" s="198" customFormat="1"/>
    <row r="583" s="198" customFormat="1"/>
    <row r="584" s="198" customFormat="1"/>
    <row r="585" s="198" customFormat="1"/>
    <row r="586" s="198" customFormat="1"/>
    <row r="587" s="198" customFormat="1"/>
    <row r="588" s="198" customFormat="1"/>
    <row r="589" s="198" customFormat="1"/>
    <row r="590" s="198" customFormat="1"/>
    <row r="591" s="198" customFormat="1"/>
    <row r="592" s="198" customFormat="1"/>
    <row r="593" s="198" customFormat="1"/>
    <row r="594" s="198" customFormat="1"/>
    <row r="595" s="198" customFormat="1"/>
    <row r="596" s="198" customFormat="1"/>
    <row r="597" s="198" customFormat="1"/>
    <row r="598" s="198" customFormat="1"/>
    <row r="599" s="198" customFormat="1"/>
    <row r="600" s="198" customFormat="1"/>
    <row r="601" s="198" customFormat="1"/>
    <row r="602" s="198" customFormat="1"/>
    <row r="603" s="198" customFormat="1"/>
    <row r="604" s="198" customFormat="1"/>
    <row r="605" s="198" customFormat="1"/>
    <row r="606" s="198" customFormat="1"/>
    <row r="607" s="198" customFormat="1"/>
    <row r="608" s="198" customFormat="1"/>
    <row r="609" s="198" customFormat="1"/>
    <row r="610" s="198" customFormat="1"/>
    <row r="611" s="198" customFormat="1"/>
    <row r="612" s="198" customFormat="1"/>
    <row r="613" s="198" customFormat="1"/>
    <row r="614" s="198" customFormat="1"/>
    <row r="615" s="198" customFormat="1"/>
    <row r="616" s="198" customFormat="1"/>
    <row r="617" s="198" customFormat="1"/>
    <row r="618" s="198" customFormat="1"/>
    <row r="619" s="198" customFormat="1"/>
    <row r="620" s="198" customFormat="1"/>
    <row r="621" s="198" customFormat="1"/>
    <row r="622" s="198" customFormat="1"/>
    <row r="623" s="198" customFormat="1"/>
    <row r="624" s="198" customFormat="1"/>
    <row r="625" s="198" customFormat="1"/>
    <row r="626" s="198" customFormat="1"/>
    <row r="627" s="198" customFormat="1"/>
    <row r="628" s="198" customFormat="1"/>
    <row r="629" s="198" customFormat="1"/>
    <row r="630" s="198" customFormat="1"/>
    <row r="631" s="198" customFormat="1"/>
    <row r="632" s="198" customFormat="1"/>
    <row r="633" s="198" customFormat="1"/>
    <row r="634" s="198" customFormat="1"/>
    <row r="635" s="198" customFormat="1"/>
    <row r="636" s="198" customFormat="1"/>
    <row r="637" s="198" customFormat="1"/>
    <row r="638" s="198" customFormat="1"/>
    <row r="639" s="198" customFormat="1"/>
    <row r="640" s="198" customFormat="1"/>
    <row r="641" s="198" customFormat="1"/>
    <row r="642" s="198" customFormat="1"/>
    <row r="643" s="198" customFormat="1"/>
    <row r="644" s="198" customFormat="1"/>
    <row r="645" s="198" customFormat="1"/>
    <row r="646" s="198" customFormat="1"/>
    <row r="647" s="198" customFormat="1"/>
    <row r="648" s="198" customFormat="1"/>
    <row r="649" s="198" customFormat="1"/>
    <row r="650" s="198" customFormat="1"/>
    <row r="651" s="198" customFormat="1"/>
    <row r="652" s="198" customFormat="1"/>
    <row r="653" s="198" customFormat="1"/>
    <row r="654" s="198" customFormat="1"/>
    <row r="655" s="198" customFormat="1"/>
    <row r="656" s="198" customFormat="1"/>
    <row r="657" s="198" customFormat="1"/>
    <row r="658" s="198" customFormat="1"/>
    <row r="659" s="198" customFormat="1"/>
    <row r="660" s="198" customFormat="1"/>
    <row r="661" s="198" customFormat="1"/>
    <row r="662" s="198" customFormat="1"/>
    <row r="663" s="198" customFormat="1"/>
    <row r="664" s="198" customFormat="1"/>
    <row r="665" s="198" customFormat="1"/>
    <row r="666" s="198" customFormat="1"/>
    <row r="667" s="198" customFormat="1"/>
    <row r="668" s="198" customFormat="1"/>
    <row r="669" s="198" customFormat="1"/>
    <row r="670" s="198" customFormat="1"/>
    <row r="671" s="198" customFormat="1"/>
    <row r="672" s="198" customFormat="1"/>
    <row r="673" s="198" customFormat="1"/>
    <row r="674" s="198" customFormat="1"/>
    <row r="675" s="198" customFormat="1"/>
    <row r="676" s="198" customFormat="1"/>
    <row r="677" s="198" customFormat="1"/>
    <row r="678" s="198" customFormat="1"/>
    <row r="679" s="198" customFormat="1"/>
    <row r="680" s="198" customFormat="1"/>
    <row r="681" s="198" customFormat="1"/>
    <row r="682" s="198" customFormat="1"/>
    <row r="683" s="198" customFormat="1"/>
    <row r="684" s="198" customFormat="1"/>
    <row r="685" s="198" customFormat="1"/>
    <row r="686" s="198" customFormat="1"/>
    <row r="687" s="198" customFormat="1"/>
    <row r="688" s="198" customFormat="1"/>
    <row r="689" s="198" customFormat="1"/>
    <row r="690" s="198" customFormat="1"/>
    <row r="691" s="198" customFormat="1"/>
    <row r="692" s="198" customFormat="1"/>
    <row r="693" s="198" customFormat="1"/>
    <row r="694" s="198" customFormat="1"/>
    <row r="695" s="198" customFormat="1"/>
    <row r="696" s="198" customFormat="1"/>
    <row r="697" s="198" customFormat="1"/>
    <row r="698" s="198" customFormat="1"/>
    <row r="699" s="198" customFormat="1"/>
    <row r="700" s="198" customFormat="1"/>
    <row r="701" s="198" customFormat="1"/>
    <row r="702" s="198" customFormat="1"/>
    <row r="703" s="198" customFormat="1"/>
    <row r="704" s="198" customFormat="1"/>
    <row r="705" s="198" customFormat="1"/>
    <row r="706" s="198" customFormat="1"/>
    <row r="707" s="198" customFormat="1"/>
    <row r="708" s="198" customFormat="1"/>
    <row r="709" s="198" customFormat="1"/>
    <row r="710" s="198" customFormat="1"/>
    <row r="711" s="198" customFormat="1"/>
    <row r="712" s="198" customFormat="1"/>
    <row r="713" s="198" customFormat="1"/>
    <row r="714" s="198" customFormat="1"/>
    <row r="715" s="198" customFormat="1"/>
    <row r="716" s="198" customFormat="1"/>
    <row r="717" s="198" customFormat="1"/>
    <row r="718" s="198" customFormat="1"/>
    <row r="719" s="198" customFormat="1"/>
    <row r="720" s="198" customFormat="1"/>
    <row r="721" s="198" customFormat="1"/>
    <row r="722" s="198" customFormat="1"/>
    <row r="723" s="198" customFormat="1"/>
    <row r="724" s="198" customFormat="1"/>
    <row r="725" s="198" customFormat="1"/>
    <row r="726" s="198" customFormat="1"/>
    <row r="727" s="198" customFormat="1"/>
    <row r="728" s="198" customFormat="1"/>
    <row r="729" s="198" customFormat="1"/>
    <row r="730" s="198" customFormat="1"/>
    <row r="731" s="198" customFormat="1"/>
    <row r="732" s="198" customFormat="1"/>
    <row r="733" s="198" customFormat="1"/>
    <row r="734" s="198" customFormat="1"/>
    <row r="735" s="198" customFormat="1"/>
    <row r="736" s="198" customFormat="1"/>
    <row r="737" s="198" customFormat="1"/>
    <row r="738" s="198" customFormat="1"/>
    <row r="739" s="198" customFormat="1"/>
    <row r="740" s="198" customFormat="1"/>
    <row r="741" s="198" customFormat="1"/>
    <row r="742" s="198" customFormat="1"/>
    <row r="743" s="198" customFormat="1"/>
    <row r="744" s="198" customFormat="1"/>
    <row r="745" s="198" customFormat="1"/>
    <row r="746" s="198" customFormat="1"/>
    <row r="747" s="198" customFormat="1"/>
    <row r="748" s="198" customFormat="1"/>
    <row r="749" s="198" customFormat="1"/>
    <row r="750" s="198" customFormat="1"/>
    <row r="751" s="198" customFormat="1"/>
    <row r="752" s="198" customFormat="1"/>
    <row r="753" s="198" customFormat="1"/>
    <row r="754" s="198" customFormat="1"/>
    <row r="755" s="198" customFormat="1"/>
    <row r="756" s="198" customFormat="1"/>
    <row r="757" s="198" customFormat="1"/>
    <row r="758" s="198" customFormat="1"/>
    <row r="759" s="198" customFormat="1"/>
    <row r="760" s="198" customFormat="1"/>
    <row r="761" s="198" customFormat="1"/>
    <row r="762" s="198" customFormat="1"/>
    <row r="763" s="198" customFormat="1"/>
    <row r="764" s="198" customFormat="1"/>
    <row r="765" s="198" customFormat="1"/>
    <row r="766" s="198" customFormat="1"/>
    <row r="767" s="198" customFormat="1"/>
    <row r="768" s="198" customFormat="1"/>
    <row r="769" s="198" customFormat="1"/>
    <row r="770" s="198" customFormat="1"/>
    <row r="771" s="198" customFormat="1"/>
    <row r="772" s="198" customFormat="1"/>
    <row r="773" s="198" customFormat="1"/>
    <row r="774" s="198" customFormat="1"/>
    <row r="775" s="198" customFormat="1"/>
    <row r="776" s="198" customFormat="1"/>
    <row r="777" s="198" customFormat="1"/>
    <row r="778" s="198" customFormat="1"/>
    <row r="779" s="198" customFormat="1"/>
    <row r="780" s="198" customFormat="1"/>
    <row r="781" s="198" customFormat="1"/>
    <row r="782" s="198" customFormat="1"/>
    <row r="783" s="198" customFormat="1"/>
    <row r="784" s="198" customFormat="1"/>
    <row r="785" s="198" customFormat="1"/>
    <row r="786" s="198" customFormat="1"/>
    <row r="787" s="198" customFormat="1"/>
    <row r="788" s="198" customFormat="1"/>
    <row r="789" s="198" customFormat="1"/>
    <row r="790" s="198" customFormat="1"/>
    <row r="791" s="198" customFormat="1"/>
    <row r="792" s="198" customFormat="1"/>
    <row r="793" s="198" customFormat="1"/>
    <row r="794" s="198" customFormat="1"/>
    <row r="795" s="198" customFormat="1"/>
    <row r="796" s="198" customFormat="1"/>
    <row r="797" s="198" customFormat="1"/>
    <row r="798" s="198" customFormat="1"/>
    <row r="799" s="198" customFormat="1"/>
    <row r="800" s="198" customFormat="1"/>
    <row r="801" s="198" customFormat="1"/>
    <row r="802" s="198" customFormat="1"/>
    <row r="803" s="198" customFormat="1"/>
    <row r="804" s="198" customFormat="1"/>
    <row r="805" s="198" customFormat="1"/>
    <row r="806" s="198" customFormat="1"/>
    <row r="807" s="198" customFormat="1"/>
    <row r="808" s="198" customFormat="1"/>
    <row r="809" s="198" customFormat="1"/>
    <row r="810" s="198" customFormat="1"/>
    <row r="811" s="198" customFormat="1"/>
    <row r="812" s="198" customFormat="1"/>
    <row r="813" s="198" customFormat="1"/>
    <row r="814" s="198" customFormat="1"/>
    <row r="815" s="198" customFormat="1"/>
    <row r="816" s="198" customFormat="1"/>
    <row r="817" s="198" customFormat="1"/>
    <row r="818" s="198" customFormat="1"/>
    <row r="819" s="198" customFormat="1"/>
    <row r="820" s="198" customFormat="1"/>
    <row r="821" s="198" customFormat="1"/>
    <row r="822" s="198" customFormat="1"/>
    <row r="823" s="198" customFormat="1"/>
    <row r="824" s="198" customFormat="1"/>
    <row r="825" s="198" customFormat="1"/>
    <row r="826" s="198" customFormat="1"/>
    <row r="827" s="198" customFormat="1"/>
    <row r="828" s="198" customFormat="1"/>
    <row r="829" s="198" customFormat="1"/>
    <row r="830" s="198" customFormat="1"/>
    <row r="831" s="198" customFormat="1"/>
    <row r="832" s="198" customFormat="1"/>
    <row r="833" s="198" customFormat="1"/>
    <row r="834" s="198" customFormat="1"/>
    <row r="835" s="198" customFormat="1"/>
    <row r="836" s="198" customFormat="1"/>
    <row r="837" s="198" customFormat="1"/>
    <row r="838" s="198" customFormat="1"/>
    <row r="839" s="198" customFormat="1"/>
    <row r="840" s="198" customFormat="1"/>
    <row r="841" s="198" customFormat="1"/>
    <row r="842" s="198" customFormat="1"/>
    <row r="843" s="198" customFormat="1"/>
    <row r="844" s="198" customFormat="1"/>
    <row r="845" s="198" customFormat="1"/>
    <row r="846" s="198" customFormat="1"/>
    <row r="847" s="198" customFormat="1"/>
    <row r="848" s="198" customFormat="1"/>
    <row r="849" s="198" customFormat="1"/>
    <row r="850" s="198" customFormat="1"/>
    <row r="851" s="198" customFormat="1"/>
    <row r="852" s="198" customFormat="1"/>
    <row r="853" s="198" customFormat="1"/>
    <row r="854" s="198" customFormat="1"/>
    <row r="855" s="198" customFormat="1"/>
    <row r="856" s="198" customFormat="1"/>
    <row r="857" s="198" customFormat="1"/>
    <row r="858" s="198" customFormat="1"/>
    <row r="859" s="198" customFormat="1"/>
    <row r="860" s="198" customFormat="1"/>
    <row r="861" s="198" customFormat="1"/>
    <row r="862" s="198" customFormat="1"/>
    <row r="863" s="198" customFormat="1"/>
    <row r="864" s="198" customFormat="1"/>
    <row r="865" s="198" customFormat="1"/>
    <row r="866" s="198" customFormat="1"/>
    <row r="867" s="198" customFormat="1"/>
    <row r="868" s="198" customFormat="1"/>
    <row r="869" s="198" customFormat="1"/>
    <row r="870" s="198" customFormat="1"/>
    <row r="871" s="198" customFormat="1"/>
    <row r="872" s="198" customFormat="1"/>
    <row r="873" s="198" customFormat="1"/>
    <row r="874" s="198" customFormat="1"/>
    <row r="875" s="198" customFormat="1"/>
    <row r="876" s="198" customFormat="1"/>
    <row r="877" s="198" customFormat="1"/>
    <row r="878" s="198" customFormat="1"/>
    <row r="879" s="198" customFormat="1"/>
    <row r="880" s="198" customFormat="1"/>
    <row r="881" s="198" customFormat="1"/>
    <row r="882" s="198" customFormat="1"/>
    <row r="883" s="198" customFormat="1"/>
    <row r="884" s="198" customFormat="1"/>
    <row r="885" s="198" customFormat="1"/>
    <row r="886" s="198" customFormat="1"/>
    <row r="887" s="198" customFormat="1"/>
    <row r="888" s="198" customFormat="1"/>
    <row r="889" s="198" customFormat="1"/>
    <row r="890" s="198" customFormat="1"/>
    <row r="891" s="198" customFormat="1"/>
    <row r="892" s="198" customFormat="1"/>
    <row r="893" s="198" customFormat="1"/>
    <row r="894" s="198" customFormat="1"/>
    <row r="895" s="198" customFormat="1"/>
    <row r="896" s="198" customFormat="1"/>
    <row r="897" s="198" customFormat="1"/>
    <row r="898" s="198" customFormat="1"/>
    <row r="899" s="198" customFormat="1"/>
    <row r="900" s="198" customFormat="1"/>
    <row r="901" s="198" customFormat="1"/>
    <row r="902" s="198" customFormat="1"/>
    <row r="903" s="198" customFormat="1"/>
    <row r="904" s="198" customFormat="1"/>
    <row r="905" s="198" customFormat="1"/>
    <row r="906" s="198" customFormat="1"/>
    <row r="907" s="198" customFormat="1"/>
    <row r="908" s="198" customFormat="1"/>
    <row r="909" s="198" customFormat="1"/>
    <row r="910" s="198" customFormat="1"/>
    <row r="911" s="198" customFormat="1"/>
    <row r="912" s="198" customFormat="1"/>
    <row r="913" s="198" customFormat="1"/>
    <row r="914" s="198" customFormat="1"/>
    <row r="915" s="198" customFormat="1"/>
    <row r="916" s="198" customFormat="1"/>
    <row r="917" s="198" customFormat="1"/>
    <row r="918" s="198" customFormat="1"/>
    <row r="919" s="198" customFormat="1"/>
    <row r="920" s="198" customFormat="1"/>
    <row r="921" s="198" customFormat="1"/>
    <row r="922" s="198" customFormat="1"/>
    <row r="923" s="198" customFormat="1"/>
    <row r="924" s="198" customFormat="1"/>
    <row r="925" s="198" customFormat="1"/>
    <row r="926" s="198" customFormat="1"/>
    <row r="927" s="198" customFormat="1"/>
    <row r="928" s="198" customFormat="1"/>
    <row r="929" s="198" customFormat="1"/>
    <row r="930" s="198" customFormat="1"/>
    <row r="931" s="198" customFormat="1"/>
    <row r="932" s="198" customFormat="1"/>
    <row r="933" s="198" customFormat="1"/>
    <row r="934" s="198" customFormat="1"/>
    <row r="935" s="198" customFormat="1"/>
    <row r="936" s="198" customFormat="1"/>
  </sheetData>
  <mergeCells count="6">
    <mergeCell ref="A2:F2"/>
    <mergeCell ref="A9:A10"/>
    <mergeCell ref="B9:B10"/>
    <mergeCell ref="E9:E10"/>
    <mergeCell ref="F9:F10"/>
    <mergeCell ref="C9:C10"/>
  </mergeCells>
  <pageMargins left="0.73622047199999996" right="0.48622047200000001" top="0.73622047199999996" bottom="0.23622047244094499" header="0.31496062992126" footer="0.31496062992126"/>
  <pageSetup paperSize="9" scale="75" orientation="landscape" r:id="rId1"/>
  <headerFooter>
    <oddHeader>&amp;R&amp;"AngsanaUPC,Regular"&amp;16หน้าที่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J953"/>
  <sheetViews>
    <sheetView view="pageBreakPreview" topLeftCell="A8" zoomScale="134" zoomScaleNormal="70" zoomScaleSheetLayoutView="55" zoomScalePageLayoutView="70" workbookViewId="0">
      <selection activeCell="E12" sqref="E12"/>
    </sheetView>
  </sheetViews>
  <sheetFormatPr defaultColWidth="9.42578125" defaultRowHeight="24"/>
  <cols>
    <col min="1" max="1" width="24.42578125" style="22" customWidth="1"/>
    <col min="2" max="2" width="77.42578125" style="22" customWidth="1"/>
    <col min="3" max="3" width="24" style="94" customWidth="1"/>
    <col min="4" max="4" width="24" style="29" customWidth="1"/>
    <col min="5" max="5" width="24" style="94" customWidth="1"/>
    <col min="6" max="6" width="31.42578125" style="22" customWidth="1"/>
    <col min="7" max="7" width="18" style="22" customWidth="1"/>
    <col min="8" max="8" width="20.7109375" style="22" customWidth="1"/>
    <col min="9" max="16384" width="9.42578125" style="22"/>
  </cols>
  <sheetData>
    <row r="1" spans="1:9" ht="29.65" customHeight="1">
      <c r="C1" s="22"/>
      <c r="D1" s="94"/>
      <c r="E1" s="2"/>
      <c r="F1" s="101" t="s">
        <v>26</v>
      </c>
      <c r="G1" s="102"/>
      <c r="H1" s="102"/>
      <c r="I1" s="102"/>
    </row>
    <row r="2" spans="1:9" ht="29.65" customHeight="1">
      <c r="A2" s="468" t="s">
        <v>27</v>
      </c>
      <c r="B2" s="468"/>
      <c r="C2" s="468"/>
      <c r="D2" s="468"/>
      <c r="E2" s="468"/>
      <c r="F2" s="468"/>
      <c r="G2" s="102"/>
      <c r="H2" s="102"/>
    </row>
    <row r="3" spans="1:9" s="7" customFormat="1" ht="22.5" customHeight="1">
      <c r="A3" s="7" t="s">
        <v>0</v>
      </c>
      <c r="B3" s="7" t="s">
        <v>67</v>
      </c>
      <c r="C3" s="22"/>
      <c r="D3" s="94"/>
      <c r="E3" s="2"/>
      <c r="F3" s="96"/>
      <c r="G3" s="103"/>
      <c r="H3" s="103"/>
      <c r="I3" s="103"/>
    </row>
    <row r="4" spans="1:9" s="7" customFormat="1" ht="22.5" customHeight="1">
      <c r="A4" s="7" t="s">
        <v>1</v>
      </c>
      <c r="B4" s="7" t="s">
        <v>2</v>
      </c>
      <c r="C4" s="22"/>
      <c r="D4" s="94"/>
      <c r="E4" s="2"/>
      <c r="F4" s="96"/>
      <c r="G4" s="103"/>
      <c r="H4" s="103"/>
      <c r="I4" s="103"/>
    </row>
    <row r="5" spans="1:9" s="7" customFormat="1" ht="22.5" customHeight="1">
      <c r="A5" s="7" t="s">
        <v>3</v>
      </c>
      <c r="B5" s="7" t="s">
        <v>4</v>
      </c>
      <c r="C5" s="22"/>
      <c r="D5" s="94"/>
      <c r="E5" s="2"/>
      <c r="F5" s="96"/>
      <c r="G5" s="103"/>
      <c r="H5" s="103"/>
      <c r="I5" s="103"/>
    </row>
    <row r="6" spans="1:9" s="7" customFormat="1" ht="22.5" customHeight="1">
      <c r="A6" s="7" t="s">
        <v>5</v>
      </c>
      <c r="B6" s="7" t="s">
        <v>6</v>
      </c>
      <c r="C6" s="22"/>
      <c r="D6" s="94"/>
      <c r="E6" s="2"/>
      <c r="F6" s="96"/>
      <c r="G6" s="103"/>
      <c r="H6" s="103"/>
      <c r="I6" s="103"/>
    </row>
    <row r="7" spans="1:9" s="7" customFormat="1" ht="22.5" customHeight="1">
      <c r="A7" s="7" t="s">
        <v>7</v>
      </c>
      <c r="B7" s="7" t="s">
        <v>8</v>
      </c>
      <c r="C7" s="22"/>
      <c r="D7" s="94"/>
      <c r="E7" s="2"/>
      <c r="F7" s="96"/>
      <c r="G7" s="103"/>
      <c r="H7" s="103"/>
      <c r="I7" s="103"/>
    </row>
    <row r="8" spans="1:9" s="7" customFormat="1" ht="22.5" customHeight="1" thickBot="1">
      <c r="A8" s="7" t="s">
        <v>9</v>
      </c>
      <c r="B8" s="7" t="s">
        <v>72</v>
      </c>
      <c r="C8" s="22"/>
      <c r="D8" s="94"/>
      <c r="E8" s="2"/>
      <c r="F8" s="2" t="s">
        <v>10</v>
      </c>
      <c r="G8" s="103"/>
      <c r="H8" s="103"/>
      <c r="I8" s="103"/>
    </row>
    <row r="9" spans="1:9" ht="21.75" customHeight="1" thickTop="1">
      <c r="A9" s="469" t="s">
        <v>11</v>
      </c>
      <c r="B9" s="470" t="s">
        <v>12</v>
      </c>
      <c r="C9" s="469" t="s">
        <v>28</v>
      </c>
      <c r="D9" s="469" t="s">
        <v>29</v>
      </c>
      <c r="E9" s="466" t="s">
        <v>30</v>
      </c>
      <c r="F9" s="466" t="s">
        <v>14</v>
      </c>
      <c r="G9" s="104"/>
      <c r="H9" s="105"/>
    </row>
    <row r="10" spans="1:9" ht="21.75" customHeight="1" thickBot="1">
      <c r="A10" s="467"/>
      <c r="B10" s="471"/>
      <c r="C10" s="467"/>
      <c r="D10" s="467"/>
      <c r="E10" s="467"/>
      <c r="F10" s="467"/>
      <c r="H10" s="105"/>
    </row>
    <row r="11" spans="1:9" s="67" customFormat="1" ht="24.75" customHeight="1" thickTop="1">
      <c r="A11" s="66"/>
      <c r="B11" s="129" t="s">
        <v>17</v>
      </c>
      <c r="C11" s="114"/>
      <c r="D11" s="119"/>
      <c r="E11" s="117"/>
      <c r="F11" s="85"/>
    </row>
    <row r="12" spans="1:9" ht="24.75" customHeight="1">
      <c r="A12" s="60">
        <v>1</v>
      </c>
      <c r="B12" s="83" t="e">
        <f>#REF!</f>
        <v>#REF!</v>
      </c>
      <c r="C12" s="57" t="e">
        <f>#REF!</f>
        <v>#REF!</v>
      </c>
      <c r="D12" s="61">
        <v>1.07</v>
      </c>
      <c r="E12" s="57" t="e">
        <f>+C12*D12</f>
        <v>#REF!</v>
      </c>
      <c r="F12" s="97"/>
      <c r="G12" s="92" t="e">
        <f>IF(#REF!&gt;=0,"OK","ตรวจสอบการเบิก")</f>
        <v>#REF!</v>
      </c>
      <c r="H12" s="105"/>
    </row>
    <row r="13" spans="1:9" ht="24.75" customHeight="1">
      <c r="A13" s="90"/>
      <c r="B13" s="56"/>
      <c r="C13" s="57"/>
      <c r="D13" s="61"/>
      <c r="E13" s="57"/>
      <c r="F13" s="97"/>
      <c r="G13" s="105"/>
      <c r="H13" s="105"/>
    </row>
    <row r="14" spans="1:9" ht="24.75" customHeight="1">
      <c r="A14" s="90"/>
      <c r="B14" s="56"/>
      <c r="C14" s="54"/>
      <c r="D14" s="63"/>
      <c r="E14" s="54"/>
      <c r="F14" s="97"/>
      <c r="G14" s="105"/>
      <c r="H14" s="105"/>
    </row>
    <row r="15" spans="1:9" ht="33" customHeight="1">
      <c r="A15" s="38"/>
      <c r="B15" s="38"/>
      <c r="C15" s="97"/>
      <c r="D15" s="90"/>
      <c r="E15" s="97"/>
      <c r="F15" s="97"/>
    </row>
    <row r="16" spans="1:9" ht="33" customHeight="1">
      <c r="A16" s="38"/>
      <c r="B16" s="38"/>
      <c r="C16" s="97"/>
      <c r="D16" s="90"/>
      <c r="E16" s="97"/>
      <c r="F16" s="97"/>
    </row>
    <row r="17" spans="1:10" s="106" customFormat="1" ht="24.75" thickBot="1">
      <c r="A17" s="115"/>
      <c r="B17" s="120" t="s">
        <v>31</v>
      </c>
      <c r="C17" s="121"/>
      <c r="D17" s="122"/>
      <c r="E17" s="115" t="e">
        <f>E12</f>
        <v>#REF!</v>
      </c>
      <c r="F17" s="115"/>
      <c r="G17" s="92" t="e">
        <f>IF(#REF!&gt;=0,"OK","ตรวจสอบการเบิก")</f>
        <v>#REF!</v>
      </c>
      <c r="H17" s="137" t="e">
        <f>#REF!*E17</f>
        <v>#REF!</v>
      </c>
      <c r="I17" s="135" t="e">
        <f>#REF!-H17</f>
        <v>#REF!</v>
      </c>
    </row>
    <row r="18" spans="1:10" ht="27" customHeight="1" thickTop="1">
      <c r="C18" s="95"/>
      <c r="D18" s="95"/>
      <c r="E18" s="95"/>
      <c r="F18" s="95"/>
    </row>
    <row r="19" spans="1:10" s="7" customFormat="1" ht="23.25">
      <c r="C19" s="41"/>
      <c r="D19" s="41"/>
      <c r="E19" s="41"/>
      <c r="F19" s="41"/>
    </row>
    <row r="20" spans="1:10" s="7" customFormat="1" ht="51.75" customHeight="1">
      <c r="C20" s="41"/>
      <c r="F20" s="41"/>
    </row>
    <row r="21" spans="1:10" s="7" customFormat="1" ht="51.75" customHeight="1">
      <c r="C21" s="41"/>
      <c r="F21" s="41"/>
    </row>
    <row r="22" spans="1:10" s="7" customFormat="1" ht="51.75" customHeight="1">
      <c r="C22" s="41"/>
      <c r="F22" s="41"/>
    </row>
    <row r="23" spans="1:10" s="7" customFormat="1" ht="51.75" customHeight="1">
      <c r="C23" s="41"/>
      <c r="F23" s="41"/>
    </row>
    <row r="24" spans="1:10" s="7" customFormat="1" ht="51.75" customHeight="1">
      <c r="E24" s="41"/>
      <c r="F24" s="41"/>
    </row>
    <row r="25" spans="1:10" s="7" customFormat="1" ht="51.75" customHeight="1">
      <c r="E25" s="41"/>
      <c r="F25" s="41"/>
    </row>
    <row r="26" spans="1:10" s="100" customFormat="1" ht="20.25" customHeight="1">
      <c r="B26" s="99"/>
      <c r="C26" s="99"/>
      <c r="G26" s="40"/>
      <c r="H26" s="40"/>
      <c r="I26" s="40"/>
      <c r="J26" s="40"/>
    </row>
    <row r="27" spans="1:10" s="100" customFormat="1" ht="21.4" customHeight="1">
      <c r="G27" s="40"/>
      <c r="H27" s="40"/>
      <c r="I27" s="40"/>
      <c r="J27" s="40"/>
    </row>
    <row r="28" spans="1:10" s="100" customFormat="1" ht="20.25" customHeight="1">
      <c r="B28" s="99"/>
      <c r="C28" s="99"/>
      <c r="G28" s="40"/>
      <c r="H28" s="40"/>
      <c r="I28" s="40"/>
      <c r="J28" s="40"/>
    </row>
    <row r="29" spans="1:10" ht="21.75" customHeight="1">
      <c r="C29" s="22"/>
      <c r="D29" s="22"/>
      <c r="E29" s="22"/>
    </row>
    <row r="30" spans="1:10" ht="21.75" customHeight="1">
      <c r="C30" s="22"/>
      <c r="D30" s="22"/>
      <c r="E30" s="22"/>
    </row>
    <row r="31" spans="1:10" ht="21.75" customHeight="1">
      <c r="C31" s="22"/>
      <c r="D31" s="22"/>
      <c r="E31" s="22"/>
    </row>
    <row r="32" spans="1:10" ht="21.75" customHeight="1">
      <c r="C32" s="22"/>
      <c r="D32" s="22"/>
      <c r="E32" s="22"/>
    </row>
    <row r="33" s="22" customFormat="1" ht="21.75" customHeight="1"/>
    <row r="34" s="22" customFormat="1" ht="21.75" customHeight="1"/>
    <row r="35" s="22" customFormat="1" ht="21.75" customHeight="1"/>
    <row r="36" s="22" customFormat="1" ht="21.75" customHeight="1"/>
    <row r="37" s="22" customFormat="1" ht="21.75" customHeight="1"/>
    <row r="38" s="22" customFormat="1" ht="21.75" customHeight="1"/>
    <row r="39" s="22" customFormat="1" ht="21.75" customHeight="1"/>
    <row r="40" s="22" customFormat="1" ht="21.75" customHeight="1"/>
    <row r="41" s="22" customFormat="1" ht="21.75" customHeight="1"/>
    <row r="42" s="22" customFormat="1" ht="21.75" customHeight="1"/>
    <row r="43" s="22" customFormat="1" ht="21.75" customHeight="1"/>
    <row r="44" s="22" customFormat="1" ht="21.75" customHeight="1"/>
    <row r="45" s="22" customFormat="1" ht="21.75" customHeight="1"/>
    <row r="46" s="22" customFormat="1" ht="21.75" customHeight="1"/>
    <row r="47" s="22" customFormat="1" ht="21.75" customHeight="1"/>
    <row r="48" s="22" customFormat="1" ht="21.75" customHeight="1"/>
    <row r="49" s="22" customFormat="1" ht="21.75" customHeight="1"/>
    <row r="50" s="22" customFormat="1" ht="21.75" customHeight="1"/>
    <row r="51" s="22" customFormat="1" ht="21.75" customHeight="1"/>
    <row r="52" s="22" customFormat="1" ht="21.75" customHeight="1"/>
    <row r="53" s="22" customFormat="1" ht="21.75" customHeight="1"/>
    <row r="54" s="22" customFormat="1" ht="21.75" customHeight="1"/>
    <row r="55" s="22" customFormat="1" ht="21.75" customHeight="1"/>
    <row r="56" s="22" customFormat="1" ht="21.75" customHeight="1"/>
    <row r="57" s="22" customFormat="1" ht="21.75" customHeight="1"/>
    <row r="58" s="22" customFormat="1" ht="21.75" customHeight="1"/>
    <row r="59" s="22" customFormat="1" ht="21.75" customHeight="1"/>
    <row r="60" s="22" customFormat="1" ht="21.75" customHeight="1"/>
    <row r="61" s="22" customFormat="1" ht="21.75" customHeight="1"/>
    <row r="62" s="22" customFormat="1" ht="21.75" customHeight="1"/>
    <row r="63" s="22" customFormat="1" ht="21.75" customHeight="1"/>
    <row r="64" s="22" customFormat="1" ht="21.75" customHeight="1"/>
    <row r="65" s="22" customFormat="1" ht="21.75" customHeight="1"/>
    <row r="66" s="22" customFormat="1" ht="21.75" customHeight="1"/>
    <row r="67" s="22" customFormat="1" ht="21.75" customHeight="1"/>
    <row r="68" s="22" customFormat="1" ht="21.75" customHeight="1"/>
    <row r="69" s="22" customFormat="1" ht="21.75" customHeight="1"/>
    <row r="70" s="22" customFormat="1" ht="21.75" customHeight="1"/>
    <row r="71" s="22" customFormat="1" ht="21.75" customHeight="1"/>
    <row r="72" s="22" customFormat="1" ht="21.75" customHeight="1"/>
    <row r="73" s="22" customFormat="1" ht="21.75" customHeight="1"/>
    <row r="74" s="22" customFormat="1" ht="21.75" customHeight="1"/>
    <row r="75" s="22" customFormat="1" ht="21.75" customHeight="1"/>
    <row r="76" s="22" customFormat="1" ht="21.75" customHeight="1"/>
    <row r="77" s="22" customFormat="1" ht="21.75" customHeight="1"/>
    <row r="78" s="22" customFormat="1" ht="21.75" customHeight="1"/>
    <row r="79" s="22" customFormat="1" ht="21.75" customHeight="1"/>
    <row r="80" s="22" customFormat="1" ht="21.75" customHeight="1"/>
    <row r="81" s="22" customFormat="1" ht="21.75" customHeight="1"/>
    <row r="82" s="22" customFormat="1" ht="21.75" customHeight="1"/>
    <row r="83" s="22" customFormat="1" ht="21.75" customHeight="1"/>
    <row r="84" s="22" customFormat="1" ht="21.75" customHeight="1"/>
    <row r="85" s="22" customFormat="1" ht="21.75" customHeight="1"/>
    <row r="86" s="22" customFormat="1" ht="21.75" customHeight="1"/>
    <row r="87" s="22" customFormat="1" ht="21.75" customHeight="1"/>
    <row r="88" s="22" customFormat="1" ht="21.75" customHeight="1"/>
    <row r="89" s="22" customFormat="1" ht="21.75" customHeight="1"/>
    <row r="90" s="22" customFormat="1" ht="21.75" customHeight="1"/>
    <row r="91" s="22" customFormat="1" ht="21.75" customHeight="1"/>
    <row r="92" s="22" customFormat="1" ht="21.75" customHeight="1"/>
    <row r="93" s="22" customFormat="1" ht="21.75" customHeight="1"/>
    <row r="94" s="22" customFormat="1" ht="21.75" customHeight="1"/>
    <row r="95" s="22" customFormat="1" ht="21.75" customHeight="1"/>
    <row r="96" s="22" customFormat="1" ht="21.75" customHeight="1"/>
    <row r="97" s="22" customFormat="1" ht="21.75" customHeight="1"/>
    <row r="98" s="22" customFormat="1" ht="21.75" customHeight="1"/>
    <row r="99" s="22" customFormat="1" ht="21.75" customHeight="1"/>
    <row r="100" s="22" customFormat="1" ht="21.75" customHeight="1"/>
    <row r="101" s="22" customFormat="1" ht="19.899999999999999" customHeight="1"/>
    <row r="102" s="22" customFormat="1" ht="19.899999999999999" customHeight="1"/>
    <row r="103" s="22" customFormat="1" ht="19.899999999999999" customHeight="1"/>
    <row r="104" s="22" customFormat="1" ht="19.899999999999999" customHeight="1"/>
    <row r="105" s="22" customFormat="1" ht="19.899999999999999" customHeight="1"/>
    <row r="106" s="22" customFormat="1" ht="19.899999999999999" customHeight="1"/>
    <row r="107" s="22" customFormat="1" ht="19.899999999999999" customHeight="1"/>
    <row r="108" s="22" customFormat="1" ht="19.899999999999999" customHeight="1"/>
    <row r="109" s="22" customFormat="1" ht="19.899999999999999" customHeight="1"/>
    <row r="110" s="22" customFormat="1" ht="19.899999999999999" customHeight="1"/>
    <row r="111" s="22" customFormat="1" ht="19.899999999999999" customHeight="1"/>
    <row r="112" s="22" customFormat="1" ht="19.899999999999999" customHeight="1"/>
    <row r="113" s="22" customFormat="1" ht="19.899999999999999" customHeight="1"/>
    <row r="114" s="22" customFormat="1" ht="19.899999999999999" customHeight="1"/>
    <row r="115" s="22" customFormat="1" ht="19.899999999999999" customHeight="1"/>
    <row r="116" s="22" customFormat="1" ht="19.899999999999999" customHeight="1"/>
    <row r="117" s="22" customFormat="1" ht="19.899999999999999" customHeight="1"/>
    <row r="118" s="22" customFormat="1" ht="19.899999999999999" customHeight="1"/>
    <row r="119" s="22" customFormat="1" ht="19.899999999999999" customHeight="1"/>
    <row r="120" s="22" customFormat="1" ht="19.899999999999999" customHeight="1"/>
    <row r="121" s="22" customFormat="1" ht="19.899999999999999" customHeight="1"/>
    <row r="122" s="22" customFormat="1" ht="19.899999999999999" customHeight="1"/>
    <row r="123" s="22" customFormat="1" ht="19.899999999999999" customHeight="1"/>
    <row r="124" s="22" customFormat="1" ht="19.899999999999999" customHeight="1"/>
    <row r="125" s="22" customFormat="1" ht="19.899999999999999" customHeight="1"/>
    <row r="126" s="22" customFormat="1" ht="19.899999999999999" customHeight="1"/>
    <row r="127" s="22" customFormat="1" ht="19.899999999999999" customHeight="1"/>
    <row r="128" s="22" customFormat="1" ht="19.899999999999999" customHeight="1"/>
    <row r="129" s="22" customFormat="1" ht="19.899999999999999" customHeight="1"/>
    <row r="130" s="22" customFormat="1" ht="19.899999999999999" customHeight="1"/>
    <row r="131" s="22" customFormat="1" ht="19.899999999999999" customHeight="1"/>
    <row r="132" s="22" customFormat="1" ht="19.899999999999999" customHeight="1"/>
    <row r="133" s="22" customFormat="1" ht="19.899999999999999" customHeight="1"/>
    <row r="134" s="22" customFormat="1" ht="19.899999999999999" customHeight="1"/>
    <row r="135" s="22" customFormat="1" ht="19.899999999999999" customHeight="1"/>
    <row r="136" s="22" customFormat="1" ht="19.899999999999999" customHeight="1"/>
    <row r="137" s="22" customFormat="1" ht="19.899999999999999" customHeight="1"/>
    <row r="138" s="22" customFormat="1" ht="19.899999999999999" customHeight="1"/>
    <row r="139" s="22" customFormat="1" ht="19.899999999999999" customHeight="1"/>
    <row r="140" s="22" customFormat="1" ht="19.899999999999999" customHeight="1"/>
    <row r="141" s="22" customFormat="1" ht="19.899999999999999" customHeight="1"/>
    <row r="142" s="22" customFormat="1" ht="19.899999999999999" customHeight="1"/>
    <row r="143" s="22" customFormat="1" ht="19.899999999999999" customHeight="1"/>
    <row r="144" s="22" customFormat="1" ht="19.899999999999999" customHeight="1"/>
    <row r="145" s="22" customFormat="1" ht="19.899999999999999" customHeight="1"/>
    <row r="146" s="22" customFormat="1" ht="19.899999999999999" customHeight="1"/>
    <row r="147" s="22" customFormat="1" ht="19.899999999999999" customHeight="1"/>
    <row r="148" s="22" customFormat="1" ht="19.899999999999999" customHeight="1"/>
    <row r="149" s="22" customFormat="1" ht="19.899999999999999" customHeight="1"/>
    <row r="150" s="22" customFormat="1" ht="19.899999999999999" customHeight="1"/>
    <row r="151" s="22" customFormat="1" ht="19.899999999999999" customHeight="1"/>
    <row r="152" s="22" customFormat="1" ht="19.899999999999999" customHeight="1"/>
    <row r="153" s="22" customFormat="1" ht="19.899999999999999" customHeight="1"/>
    <row r="154" s="22" customFormat="1" ht="19.899999999999999" customHeight="1"/>
    <row r="155" s="22" customFormat="1" ht="19.899999999999999" customHeight="1"/>
    <row r="156" s="22" customFormat="1" ht="19.899999999999999" customHeight="1"/>
    <row r="157" s="22" customFormat="1" ht="19.899999999999999" customHeight="1"/>
    <row r="158" s="22" customFormat="1" ht="19.899999999999999" customHeight="1"/>
    <row r="159" s="22" customFormat="1" ht="19.899999999999999" customHeight="1"/>
    <row r="160" s="22" customFormat="1" ht="19.899999999999999" customHeight="1"/>
    <row r="161" s="22" customFormat="1" ht="19.899999999999999" customHeight="1"/>
    <row r="162" s="22" customFormat="1" ht="19.899999999999999" customHeight="1"/>
    <row r="163" s="22" customFormat="1" ht="19.899999999999999" customHeight="1"/>
    <row r="164" s="22" customFormat="1" ht="19.899999999999999" customHeight="1"/>
    <row r="165" s="22" customFormat="1" ht="19.899999999999999" customHeight="1"/>
    <row r="166" s="22" customFormat="1" ht="19.899999999999999" customHeight="1"/>
    <row r="167" s="22" customFormat="1" ht="19.899999999999999" customHeight="1"/>
    <row r="168" s="22" customFormat="1" ht="19.899999999999999" customHeight="1"/>
    <row r="169" s="22" customFormat="1" ht="19.899999999999999" customHeight="1"/>
    <row r="170" s="22" customFormat="1" ht="19.899999999999999" customHeight="1"/>
    <row r="171" s="22" customFormat="1" ht="19.899999999999999" customHeight="1"/>
    <row r="172" s="22" customFormat="1" ht="19.899999999999999" customHeight="1"/>
    <row r="173" s="22" customFormat="1" ht="19.899999999999999" customHeight="1"/>
    <row r="174" s="22" customFormat="1" ht="19.899999999999999" customHeight="1"/>
    <row r="175" s="22" customFormat="1" ht="19.899999999999999" customHeight="1"/>
    <row r="176" s="22" customFormat="1" ht="19.899999999999999" customHeight="1"/>
    <row r="177" s="22" customFormat="1" ht="19.899999999999999" customHeight="1"/>
    <row r="178" s="22" customFormat="1" ht="19.899999999999999" customHeight="1"/>
    <row r="179" s="22" customFormat="1" ht="19.899999999999999" customHeight="1"/>
    <row r="180" s="22" customFormat="1" ht="19.899999999999999" customHeight="1"/>
    <row r="181" s="22" customFormat="1" ht="19.899999999999999" customHeight="1"/>
    <row r="182" s="22" customFormat="1" ht="19.899999999999999" customHeight="1"/>
    <row r="183" s="22" customFormat="1" ht="19.899999999999999" customHeight="1"/>
    <row r="184" s="22" customFormat="1" ht="19.899999999999999" customHeight="1"/>
    <row r="185" s="22" customFormat="1" ht="19.899999999999999" customHeight="1"/>
    <row r="186" s="22" customFormat="1" ht="19.899999999999999" customHeight="1"/>
    <row r="187" s="22" customFormat="1" ht="19.899999999999999" customHeight="1"/>
    <row r="188" s="22" customFormat="1" ht="19.899999999999999" customHeight="1"/>
    <row r="189" s="22" customFormat="1" ht="19.899999999999999" customHeight="1"/>
    <row r="190" s="22" customFormat="1" ht="19.899999999999999" customHeight="1"/>
    <row r="191" s="22" customFormat="1" ht="19.899999999999999" customHeight="1"/>
    <row r="192" s="22" customFormat="1" ht="19.899999999999999" customHeight="1"/>
    <row r="193" s="22" customFormat="1" ht="19.899999999999999" customHeight="1"/>
    <row r="194" s="22" customFormat="1" ht="19.899999999999999" customHeight="1"/>
    <row r="195" s="22" customFormat="1" ht="19.899999999999999" customHeight="1"/>
    <row r="196" s="22" customFormat="1" ht="19.899999999999999" customHeight="1"/>
    <row r="197" s="22" customFormat="1" ht="19.899999999999999" customHeight="1"/>
    <row r="198" s="22" customFormat="1" ht="19.899999999999999" customHeight="1"/>
    <row r="199" s="22" customFormat="1" ht="19.899999999999999" customHeight="1"/>
    <row r="200" s="22" customFormat="1" ht="19.899999999999999" customHeight="1"/>
    <row r="201" s="22" customFormat="1" ht="19.899999999999999" customHeight="1"/>
    <row r="202" s="22" customFormat="1" ht="19.899999999999999" customHeight="1"/>
    <row r="203" s="22" customFormat="1" ht="19.899999999999999" customHeight="1"/>
    <row r="204" s="22" customFormat="1" ht="19.899999999999999" customHeight="1"/>
    <row r="205" s="22" customFormat="1" ht="19.899999999999999" customHeight="1"/>
    <row r="206" s="22" customFormat="1" ht="19.899999999999999" customHeight="1"/>
    <row r="207" s="22" customFormat="1" ht="19.899999999999999" customHeight="1"/>
    <row r="208" s="22" customFormat="1" ht="19.899999999999999" customHeight="1"/>
    <row r="209" s="22" customFormat="1" ht="19.899999999999999" customHeight="1"/>
    <row r="210" s="22" customFormat="1" ht="19.899999999999999" customHeight="1"/>
    <row r="211" s="22" customFormat="1" ht="19.899999999999999" customHeight="1"/>
    <row r="212" s="22" customFormat="1" ht="19.899999999999999" customHeight="1"/>
    <row r="213" s="22" customFormat="1" ht="19.899999999999999" customHeight="1"/>
    <row r="214" s="22" customFormat="1" ht="19.899999999999999" customHeight="1"/>
    <row r="215" s="22" customFormat="1" ht="19.899999999999999" customHeight="1"/>
    <row r="216" s="22" customFormat="1" ht="19.899999999999999" customHeight="1"/>
    <row r="217" s="22" customFormat="1" ht="19.899999999999999" customHeight="1"/>
    <row r="218" s="22" customFormat="1" ht="19.899999999999999" customHeight="1"/>
    <row r="219" s="22" customFormat="1" ht="19.899999999999999" customHeight="1"/>
    <row r="220" s="22" customFormat="1" ht="19.899999999999999" customHeight="1"/>
    <row r="221" s="22" customFormat="1" ht="19.899999999999999" customHeight="1"/>
    <row r="222" s="22" customFormat="1" ht="19.899999999999999" customHeight="1"/>
    <row r="223" s="22" customFormat="1" ht="19.899999999999999" customHeight="1"/>
    <row r="224" s="22" customFormat="1" ht="19.899999999999999" customHeight="1"/>
    <row r="225" s="22" customFormat="1" ht="19.899999999999999" customHeight="1"/>
    <row r="226" s="22" customFormat="1" ht="19.899999999999999" customHeight="1"/>
    <row r="227" s="22" customFormat="1" ht="19.899999999999999" customHeight="1"/>
    <row r="228" s="22" customFormat="1" ht="19.899999999999999" customHeight="1"/>
    <row r="229" s="22" customFormat="1" ht="19.899999999999999" customHeight="1"/>
    <row r="230" s="22" customFormat="1" ht="19.899999999999999" customHeight="1"/>
    <row r="231" s="22" customFormat="1" ht="19.899999999999999" customHeight="1"/>
    <row r="232" s="22" customFormat="1" ht="19.899999999999999" customHeight="1"/>
    <row r="233" s="22" customFormat="1" ht="19.899999999999999" customHeight="1"/>
    <row r="234" s="22" customFormat="1" ht="19.899999999999999" customHeight="1"/>
    <row r="235" s="22" customFormat="1" ht="19.899999999999999" customHeight="1"/>
    <row r="236" s="22" customFormat="1" ht="19.899999999999999" customHeight="1"/>
    <row r="237" s="22" customFormat="1" ht="19.899999999999999" customHeight="1"/>
    <row r="238" s="22" customFormat="1" ht="19.899999999999999" customHeight="1"/>
    <row r="239" s="22" customFormat="1" ht="19.899999999999999" customHeight="1"/>
    <row r="240" s="22" customFormat="1" ht="19.899999999999999" customHeight="1"/>
    <row r="241" s="22" customFormat="1" ht="19.899999999999999" customHeight="1"/>
    <row r="242" s="22" customFormat="1" ht="19.899999999999999" customHeight="1"/>
    <row r="243" s="22" customFormat="1" ht="19.899999999999999" customHeight="1"/>
    <row r="244" s="22" customFormat="1" ht="19.899999999999999" customHeight="1"/>
    <row r="245" s="22" customFormat="1" ht="19.899999999999999" customHeight="1"/>
    <row r="246" s="22" customFormat="1" ht="19.899999999999999" customHeight="1"/>
    <row r="247" s="22" customFormat="1" ht="19.899999999999999" customHeight="1"/>
    <row r="248" s="22" customFormat="1" ht="19.899999999999999" customHeight="1"/>
    <row r="249" s="22" customFormat="1" ht="19.899999999999999" customHeight="1"/>
    <row r="250" s="22" customFormat="1" ht="19.899999999999999" customHeight="1"/>
    <row r="251" s="22" customFormat="1" ht="19.899999999999999" customHeight="1"/>
    <row r="252" s="22" customFormat="1" ht="19.899999999999999" customHeight="1"/>
    <row r="253" s="22" customFormat="1" ht="19.899999999999999" customHeight="1"/>
    <row r="254" s="22" customFormat="1" ht="19.899999999999999" customHeight="1"/>
    <row r="255" s="22" customFormat="1" ht="19.899999999999999" customHeight="1"/>
    <row r="256" s="22" customFormat="1" ht="19.899999999999999" customHeight="1"/>
    <row r="257" s="22" customFormat="1" ht="19.899999999999999" customHeight="1"/>
    <row r="258" s="22" customFormat="1" ht="19.899999999999999" customHeight="1"/>
    <row r="259" s="22" customFormat="1" ht="19.899999999999999" customHeight="1"/>
    <row r="260" s="22" customFormat="1" ht="19.899999999999999" customHeight="1"/>
    <row r="261" s="22" customFormat="1" ht="19.899999999999999" customHeight="1"/>
    <row r="262" s="22" customFormat="1" ht="19.899999999999999" customHeight="1"/>
    <row r="263" s="22" customFormat="1" ht="19.899999999999999" customHeight="1"/>
    <row r="264" s="22" customFormat="1" ht="19.899999999999999" customHeight="1"/>
    <row r="265" s="22" customFormat="1" ht="19.899999999999999" customHeight="1"/>
    <row r="266" s="22" customFormat="1" ht="19.899999999999999" customHeight="1"/>
    <row r="267" s="22" customFormat="1" ht="19.899999999999999" customHeight="1"/>
    <row r="268" s="22" customFormat="1" ht="19.899999999999999" customHeight="1"/>
    <row r="269" s="22" customFormat="1" ht="19.899999999999999" customHeight="1"/>
    <row r="270" s="22" customFormat="1" ht="19.899999999999999" customHeight="1"/>
    <row r="271" s="22" customFormat="1" ht="19.899999999999999" customHeight="1"/>
    <row r="272" s="22" customFormat="1" ht="19.899999999999999" customHeight="1"/>
    <row r="273" s="22" customFormat="1" ht="19.899999999999999" customHeight="1"/>
    <row r="274" s="22" customFormat="1" ht="19.899999999999999" customHeight="1"/>
    <row r="275" s="22" customFormat="1" ht="19.899999999999999" customHeight="1"/>
    <row r="276" s="22" customFormat="1" ht="19.899999999999999" customHeight="1"/>
    <row r="277" s="22" customFormat="1" ht="19.899999999999999" customHeight="1"/>
    <row r="278" s="22" customFormat="1" ht="19.899999999999999" customHeight="1"/>
    <row r="279" s="22" customFormat="1" ht="19.899999999999999" customHeight="1"/>
    <row r="280" s="22" customFormat="1" ht="19.899999999999999" customHeight="1"/>
    <row r="281" s="22" customFormat="1" ht="19.899999999999999" customHeight="1"/>
    <row r="282" s="22" customFormat="1" ht="19.899999999999999" customHeight="1"/>
    <row r="283" s="22" customFormat="1" ht="19.899999999999999" customHeight="1"/>
    <row r="284" s="22" customFormat="1" ht="19.899999999999999" customHeight="1"/>
    <row r="285" s="22" customFormat="1" ht="19.899999999999999" customHeight="1"/>
    <row r="286" s="22" customFormat="1" ht="19.899999999999999" customHeight="1"/>
    <row r="287" s="22" customFormat="1" ht="19.899999999999999" customHeight="1"/>
    <row r="288" s="22" customFormat="1" ht="19.899999999999999" customHeight="1"/>
    <row r="289" s="22" customFormat="1" ht="19.899999999999999" customHeight="1"/>
    <row r="290" s="22" customFormat="1" ht="19.899999999999999" customHeight="1"/>
    <row r="291" s="22" customFormat="1" ht="19.899999999999999" customHeight="1"/>
    <row r="292" s="22" customFormat="1" ht="19.899999999999999" customHeight="1"/>
    <row r="293" s="22" customFormat="1" ht="19.899999999999999" customHeight="1"/>
    <row r="294" s="22" customFormat="1" ht="19.899999999999999" customHeight="1"/>
    <row r="295" s="22" customFormat="1" ht="19.899999999999999" customHeight="1"/>
    <row r="296" s="22" customFormat="1" ht="19.899999999999999" customHeight="1"/>
    <row r="297" s="22" customFormat="1" ht="19.899999999999999" customHeight="1"/>
    <row r="298" s="22" customFormat="1" ht="19.899999999999999" customHeight="1"/>
    <row r="299" s="22" customFormat="1" ht="19.899999999999999" customHeight="1"/>
    <row r="300" s="22" customFormat="1" ht="19.899999999999999" customHeight="1"/>
    <row r="301" s="22" customFormat="1" ht="19.899999999999999" customHeight="1"/>
    <row r="302" s="22" customFormat="1" ht="19.899999999999999" customHeight="1"/>
    <row r="303" s="22" customFormat="1" ht="19.899999999999999" customHeight="1"/>
    <row r="304" s="22" customFormat="1" ht="19.899999999999999" customHeight="1"/>
    <row r="305" s="22" customFormat="1" ht="19.899999999999999" customHeight="1"/>
    <row r="306" s="22" customFormat="1" ht="19.899999999999999" customHeight="1"/>
    <row r="307" s="22" customFormat="1" ht="19.899999999999999" customHeight="1"/>
    <row r="308" s="22" customFormat="1" ht="19.899999999999999" customHeight="1"/>
    <row r="309" s="22" customFormat="1" ht="19.899999999999999" customHeight="1"/>
    <row r="310" s="22" customFormat="1" ht="19.899999999999999" customHeight="1"/>
    <row r="311" s="22" customFormat="1" ht="19.899999999999999" customHeight="1"/>
    <row r="312" s="22" customFormat="1" ht="19.899999999999999" customHeight="1"/>
    <row r="313" s="22" customFormat="1" ht="19.899999999999999" customHeight="1"/>
    <row r="314" s="22" customFormat="1" ht="19.899999999999999" customHeight="1"/>
    <row r="315" s="22" customFormat="1" ht="19.899999999999999" customHeight="1"/>
    <row r="316" s="22" customFormat="1" ht="19.899999999999999" customHeight="1"/>
    <row r="317" s="22" customFormat="1" ht="19.899999999999999" customHeight="1"/>
    <row r="318" s="22" customFormat="1" ht="19.899999999999999" customHeight="1"/>
    <row r="319" s="22" customFormat="1" ht="19.899999999999999" customHeight="1"/>
    <row r="320" s="22" customFormat="1" ht="19.899999999999999" customHeight="1"/>
    <row r="321" s="22" customFormat="1" ht="19.899999999999999" customHeight="1"/>
    <row r="322" s="22" customFormat="1" ht="19.899999999999999" customHeight="1"/>
    <row r="323" s="22" customFormat="1" ht="19.899999999999999" customHeight="1"/>
    <row r="324" s="22" customFormat="1" ht="19.899999999999999" customHeight="1"/>
    <row r="325" s="22" customFormat="1" ht="19.899999999999999" customHeight="1"/>
    <row r="326" s="22" customFormat="1" ht="19.899999999999999" customHeight="1"/>
    <row r="327" s="22" customFormat="1" ht="19.899999999999999" customHeight="1"/>
    <row r="328" s="22" customFormat="1" ht="19.899999999999999" customHeight="1"/>
    <row r="329" s="22" customFormat="1" ht="19.899999999999999" customHeight="1"/>
    <row r="330" s="22" customFormat="1" ht="19.899999999999999" customHeight="1"/>
    <row r="331" s="22" customFormat="1" ht="19.899999999999999" customHeight="1"/>
    <row r="332" s="22" customFormat="1" ht="19.899999999999999" customHeight="1"/>
    <row r="333" s="22" customFormat="1" ht="19.899999999999999" customHeight="1"/>
    <row r="334" s="22" customFormat="1" ht="19.899999999999999" customHeight="1"/>
    <row r="335" s="22" customFormat="1" ht="19.899999999999999" customHeight="1"/>
    <row r="336" s="22" customFormat="1" ht="19.899999999999999" customHeight="1"/>
    <row r="337" s="22" customFormat="1" ht="19.899999999999999" customHeight="1"/>
    <row r="338" s="22" customFormat="1" ht="19.899999999999999" customHeight="1"/>
    <row r="339" s="22" customFormat="1" ht="19.899999999999999" customHeight="1"/>
    <row r="340" s="22" customFormat="1" ht="19.899999999999999" customHeight="1"/>
    <row r="341" s="22" customFormat="1" ht="19.899999999999999" customHeight="1"/>
    <row r="342" s="22" customFormat="1" ht="19.899999999999999" customHeight="1"/>
    <row r="343" s="22" customFormat="1" ht="19.899999999999999" customHeight="1"/>
    <row r="344" s="22" customFormat="1" ht="19.899999999999999" customHeight="1"/>
    <row r="345" s="22" customFormat="1" ht="19.899999999999999" customHeight="1"/>
    <row r="346" s="22" customFormat="1" ht="19.899999999999999" customHeight="1"/>
    <row r="347" s="22" customFormat="1" ht="19.899999999999999" customHeight="1"/>
    <row r="348" s="22" customFormat="1" ht="19.899999999999999" customHeight="1"/>
    <row r="349" s="22" customFormat="1" ht="19.899999999999999" customHeight="1"/>
    <row r="350" s="22" customFormat="1" ht="19.899999999999999" customHeight="1"/>
    <row r="351" s="22" customFormat="1" ht="19.899999999999999" customHeight="1"/>
    <row r="352" s="22" customFormat="1" ht="19.899999999999999" customHeight="1"/>
    <row r="353" s="22" customFormat="1" ht="19.899999999999999" customHeight="1"/>
    <row r="354" s="22" customFormat="1" ht="19.899999999999999" customHeight="1"/>
    <row r="355" s="22" customFormat="1" ht="19.899999999999999" customHeight="1"/>
    <row r="356" s="22" customFormat="1" ht="19.899999999999999" customHeight="1"/>
    <row r="357" s="22" customFormat="1" ht="19.899999999999999" customHeight="1"/>
    <row r="358" s="22" customFormat="1" ht="19.899999999999999" customHeight="1"/>
    <row r="359" s="22" customFormat="1" ht="19.899999999999999" customHeight="1"/>
    <row r="360" s="22" customFormat="1" ht="19.899999999999999" customHeight="1"/>
    <row r="361" s="22" customFormat="1" ht="19.899999999999999" customHeight="1"/>
    <row r="362" s="22" customFormat="1" ht="19.899999999999999" customHeight="1"/>
    <row r="363" s="22" customFormat="1" ht="19.899999999999999" customHeight="1"/>
    <row r="364" s="22" customFormat="1" ht="19.899999999999999" customHeight="1"/>
    <row r="365" s="22" customFormat="1" ht="19.899999999999999" customHeight="1"/>
    <row r="366" s="22" customFormat="1" ht="19.899999999999999" customHeight="1"/>
    <row r="367" s="22" customFormat="1" ht="19.899999999999999" customHeight="1"/>
    <row r="368" s="22" customFormat="1" ht="19.899999999999999" customHeight="1"/>
    <row r="369" s="22" customFormat="1" ht="19.899999999999999" customHeight="1"/>
    <row r="370" s="22" customFormat="1" ht="19.899999999999999" customHeight="1"/>
    <row r="371" s="22" customFormat="1" ht="19.899999999999999" customHeight="1"/>
    <row r="372" s="22" customFormat="1" ht="19.899999999999999" customHeight="1"/>
    <row r="373" s="22" customFormat="1" ht="19.899999999999999" customHeight="1"/>
    <row r="374" s="22" customFormat="1" ht="19.899999999999999" customHeight="1"/>
    <row r="375" s="22" customFormat="1" ht="19.899999999999999" customHeight="1"/>
    <row r="376" s="22" customFormat="1" ht="19.899999999999999" customHeight="1"/>
    <row r="377" s="22" customFormat="1" ht="19.899999999999999" customHeight="1"/>
    <row r="378" s="22" customFormat="1" ht="19.899999999999999" customHeight="1"/>
    <row r="379" s="22" customFormat="1" ht="19.899999999999999" customHeight="1"/>
    <row r="380" s="22" customFormat="1" ht="19.899999999999999" customHeight="1"/>
    <row r="381" s="22" customFormat="1" ht="19.899999999999999" customHeight="1"/>
    <row r="382" s="22" customFormat="1" ht="19.899999999999999" customHeight="1"/>
    <row r="383" s="22" customFormat="1" ht="19.899999999999999" customHeight="1"/>
    <row r="384" s="22" customFormat="1" ht="19.899999999999999" customHeight="1"/>
    <row r="385" s="22" customFormat="1" ht="19.899999999999999" customHeight="1"/>
    <row r="386" s="22" customFormat="1" ht="19.899999999999999" customHeight="1"/>
    <row r="387" s="22" customFormat="1" ht="19.899999999999999" customHeight="1"/>
    <row r="388" s="22" customFormat="1" ht="19.899999999999999" customHeight="1"/>
    <row r="389" s="22" customFormat="1" ht="19.899999999999999" customHeight="1"/>
    <row r="390" s="22" customFormat="1" ht="19.899999999999999" customHeight="1"/>
    <row r="391" s="22" customFormat="1" ht="19.899999999999999" customHeight="1"/>
    <row r="392" s="22" customFormat="1" ht="19.899999999999999" customHeight="1"/>
    <row r="393" s="22" customFormat="1" ht="19.899999999999999" customHeight="1"/>
    <row r="394" s="22" customFormat="1" ht="19.899999999999999" customHeight="1"/>
    <row r="395" s="22" customFormat="1" ht="19.899999999999999" customHeight="1"/>
    <row r="396" s="22" customFormat="1" ht="19.899999999999999" customHeight="1"/>
    <row r="397" s="22" customFormat="1" ht="19.899999999999999" customHeight="1"/>
    <row r="398" s="22" customFormat="1" ht="19.899999999999999" customHeight="1"/>
    <row r="399" s="22" customFormat="1" ht="19.899999999999999" customHeight="1"/>
    <row r="400" s="22" customFormat="1" ht="19.899999999999999" customHeight="1"/>
    <row r="401" s="22" customFormat="1" ht="19.899999999999999" customHeight="1"/>
    <row r="402" s="22" customFormat="1" ht="19.899999999999999" customHeight="1"/>
    <row r="403" s="22" customFormat="1" ht="19.899999999999999" customHeight="1"/>
    <row r="404" s="22" customFormat="1" ht="19.899999999999999" customHeight="1"/>
    <row r="405" s="22" customFormat="1" ht="19.899999999999999" customHeight="1"/>
    <row r="406" s="22" customFormat="1" ht="19.899999999999999" customHeight="1"/>
    <row r="407" s="22" customFormat="1" ht="19.899999999999999" customHeight="1"/>
    <row r="408" s="22" customFormat="1" ht="19.899999999999999" customHeight="1"/>
    <row r="409" s="22" customFormat="1" ht="19.899999999999999" customHeight="1"/>
    <row r="410" s="22" customFormat="1" ht="19.899999999999999" customHeight="1"/>
    <row r="411" s="22" customFormat="1" ht="19.899999999999999" customHeight="1"/>
    <row r="412" s="22" customFormat="1" ht="19.899999999999999" customHeight="1"/>
    <row r="413" s="22" customFormat="1" ht="19.899999999999999" customHeight="1"/>
    <row r="414" s="22" customFormat="1" ht="19.899999999999999" customHeight="1"/>
    <row r="415" s="22" customFormat="1" ht="19.899999999999999" customHeight="1"/>
    <row r="416" s="22" customFormat="1" ht="19.899999999999999" customHeight="1"/>
    <row r="417" s="22" customFormat="1" ht="19.899999999999999" customHeight="1"/>
    <row r="418" s="22" customFormat="1" ht="19.899999999999999" customHeight="1"/>
    <row r="419" s="22" customFormat="1" ht="19.899999999999999" customHeight="1"/>
    <row r="420" s="22" customFormat="1" ht="19.899999999999999" customHeight="1"/>
    <row r="421" s="22" customFormat="1" ht="19.899999999999999" customHeight="1"/>
    <row r="422" s="22" customFormat="1" ht="19.899999999999999" customHeight="1"/>
    <row r="423" s="22" customFormat="1" ht="19.899999999999999" customHeight="1"/>
    <row r="424" s="22" customFormat="1" ht="19.899999999999999" customHeight="1"/>
    <row r="425" s="22" customFormat="1" ht="19.899999999999999" customHeight="1"/>
    <row r="426" s="22" customFormat="1" ht="19.899999999999999" customHeight="1"/>
    <row r="427" s="22" customFormat="1" ht="19.899999999999999" customHeight="1"/>
    <row r="428" s="22" customFormat="1" ht="19.899999999999999" customHeight="1"/>
    <row r="429" s="22" customFormat="1" ht="19.899999999999999" customHeight="1"/>
    <row r="430" s="22" customFormat="1" ht="19.899999999999999" customHeight="1"/>
    <row r="431" s="22" customFormat="1" ht="19.899999999999999" customHeight="1"/>
    <row r="432" s="22" customFormat="1" ht="19.899999999999999" customHeight="1"/>
    <row r="433" s="22" customFormat="1" ht="19.899999999999999" customHeight="1"/>
    <row r="434" s="22" customFormat="1" ht="19.899999999999999" customHeight="1"/>
    <row r="435" s="22" customFormat="1" ht="19.899999999999999" customHeight="1"/>
    <row r="436" s="22" customFormat="1" ht="19.899999999999999" customHeight="1"/>
    <row r="437" s="22" customFormat="1" ht="19.899999999999999" customHeight="1"/>
    <row r="438" s="22" customFormat="1" ht="19.899999999999999" customHeight="1"/>
    <row r="439" s="22" customFormat="1" ht="19.899999999999999" customHeight="1"/>
    <row r="440" s="22" customFormat="1" ht="19.899999999999999" customHeight="1"/>
    <row r="441" s="22" customFormat="1" ht="19.899999999999999" customHeight="1"/>
    <row r="442" s="22" customFormat="1" ht="19.899999999999999" customHeight="1"/>
    <row r="443" s="22" customFormat="1" ht="19.899999999999999" customHeight="1"/>
    <row r="444" s="22" customFormat="1" ht="19.899999999999999" customHeight="1"/>
    <row r="445" s="22" customFormat="1" ht="19.899999999999999" customHeight="1"/>
    <row r="446" s="22" customFormat="1" ht="19.899999999999999" customHeight="1"/>
    <row r="447" s="22" customFormat="1" ht="19.899999999999999" customHeight="1"/>
    <row r="448" s="22" customFormat="1" ht="19.899999999999999" customHeight="1"/>
    <row r="449" s="22" customFormat="1" ht="19.899999999999999" customHeight="1"/>
    <row r="450" s="22" customFormat="1" ht="19.899999999999999" customHeight="1"/>
    <row r="451" s="22" customFormat="1" ht="19.899999999999999" customHeight="1"/>
    <row r="452" s="22" customFormat="1" ht="19.899999999999999" customHeight="1"/>
    <row r="453" s="22" customFormat="1" ht="19.899999999999999" customHeight="1"/>
    <row r="454" s="22" customFormat="1" ht="19.899999999999999" customHeight="1"/>
    <row r="455" s="22" customFormat="1" ht="19.899999999999999" customHeight="1"/>
    <row r="456" s="22" customFormat="1" ht="19.899999999999999" customHeight="1"/>
    <row r="457" s="22" customFormat="1" ht="19.899999999999999" customHeight="1"/>
    <row r="458" s="22" customFormat="1" ht="19.899999999999999" customHeight="1"/>
    <row r="459" s="22" customFormat="1" ht="19.899999999999999" customHeight="1"/>
    <row r="460" s="22" customFormat="1" ht="19.899999999999999" customHeight="1"/>
    <row r="461" s="22" customFormat="1" ht="19.899999999999999" customHeight="1"/>
    <row r="462" s="22" customFormat="1" ht="19.899999999999999" customHeight="1"/>
    <row r="463" s="22" customFormat="1" ht="19.899999999999999" customHeight="1"/>
    <row r="464" s="22" customFormat="1" ht="19.899999999999999" customHeight="1"/>
    <row r="465" s="22" customFormat="1" ht="19.899999999999999" customHeight="1"/>
    <row r="466" s="22" customFormat="1" ht="19.899999999999999" customHeight="1"/>
    <row r="467" s="22" customFormat="1" ht="19.899999999999999" customHeight="1"/>
    <row r="468" s="22" customFormat="1" ht="19.899999999999999" customHeight="1"/>
    <row r="469" s="22" customFormat="1" ht="19.899999999999999" customHeight="1"/>
    <row r="470" s="22" customFormat="1" ht="19.899999999999999" customHeight="1"/>
    <row r="471" s="22" customFormat="1" ht="19.899999999999999" customHeight="1"/>
    <row r="472" s="22" customFormat="1" ht="19.899999999999999" customHeight="1"/>
    <row r="473" s="22" customFormat="1" ht="19.899999999999999" customHeight="1"/>
    <row r="474" s="22" customFormat="1" ht="19.899999999999999" customHeight="1"/>
    <row r="475" s="22" customFormat="1" ht="19.899999999999999" customHeight="1"/>
    <row r="476" s="22" customFormat="1" ht="19.899999999999999" customHeight="1"/>
    <row r="477" s="22" customFormat="1" ht="19.899999999999999" customHeight="1"/>
    <row r="478" s="22" customFormat="1" ht="19.899999999999999" customHeight="1"/>
    <row r="479" s="22" customFormat="1" ht="19.899999999999999" customHeight="1"/>
    <row r="480" s="22" customFormat="1" ht="19.899999999999999" customHeight="1"/>
    <row r="481" s="22" customFormat="1" ht="19.899999999999999" customHeight="1"/>
    <row r="482" s="22" customFormat="1" ht="19.899999999999999" customHeight="1"/>
    <row r="483" s="22" customFormat="1" ht="19.899999999999999" customHeight="1"/>
    <row r="484" s="22" customFormat="1" ht="19.899999999999999" customHeight="1"/>
    <row r="485" s="22" customFormat="1" ht="19.899999999999999" customHeight="1"/>
    <row r="486" s="22" customFormat="1" ht="19.899999999999999" customHeight="1"/>
    <row r="487" s="22" customFormat="1" ht="19.899999999999999" customHeight="1"/>
    <row r="488" s="22" customFormat="1" ht="19.899999999999999" customHeight="1"/>
    <row r="489" s="22" customFormat="1" ht="19.899999999999999" customHeight="1"/>
    <row r="490" s="22" customFormat="1" ht="19.899999999999999" customHeight="1"/>
    <row r="491" s="22" customFormat="1" ht="19.899999999999999" customHeight="1"/>
    <row r="492" s="22" customFormat="1" ht="19.899999999999999" customHeight="1"/>
    <row r="493" s="22" customFormat="1" ht="19.899999999999999" customHeight="1"/>
    <row r="494" s="22" customFormat="1" ht="19.899999999999999" customHeight="1"/>
    <row r="495" s="22" customFormat="1" ht="19.899999999999999" customHeight="1"/>
    <row r="496" s="22" customFormat="1" ht="19.899999999999999" customHeight="1"/>
    <row r="497" s="22" customFormat="1" ht="19.899999999999999" customHeight="1"/>
    <row r="498" s="22" customFormat="1" ht="19.899999999999999" customHeight="1"/>
    <row r="499" s="22" customFormat="1" ht="19.899999999999999" customHeight="1"/>
    <row r="500" s="22" customFormat="1" ht="19.899999999999999" customHeight="1"/>
    <row r="501" s="22" customFormat="1" ht="19.899999999999999" customHeight="1"/>
    <row r="502" s="22" customFormat="1" ht="19.899999999999999" customHeight="1"/>
    <row r="503" s="22" customFormat="1" ht="19.899999999999999" customHeight="1"/>
    <row r="504" s="22" customFormat="1" ht="19.899999999999999" customHeight="1"/>
    <row r="505" s="22" customFormat="1" ht="19.899999999999999" customHeight="1"/>
    <row r="506" s="22" customFormat="1" ht="19.899999999999999" customHeight="1"/>
    <row r="507" s="22" customFormat="1" ht="19.899999999999999" customHeight="1"/>
    <row r="508" s="22" customFormat="1" ht="19.899999999999999" customHeight="1"/>
    <row r="509" s="22" customFormat="1" ht="19.899999999999999" customHeight="1"/>
    <row r="510" s="22" customFormat="1" ht="19.899999999999999" customHeight="1"/>
    <row r="511" s="22" customFormat="1" ht="19.899999999999999" customHeight="1"/>
    <row r="512" s="22" customFormat="1" ht="19.899999999999999" customHeight="1"/>
    <row r="513" s="22" customFormat="1" ht="19.899999999999999" customHeight="1"/>
    <row r="514" s="22" customFormat="1" ht="19.899999999999999" customHeight="1"/>
    <row r="515" s="22" customFormat="1" ht="19.899999999999999" customHeight="1"/>
    <row r="516" s="22" customFormat="1" ht="19.899999999999999" customHeight="1"/>
    <row r="517" s="22" customFormat="1" ht="19.899999999999999" customHeight="1"/>
    <row r="518" s="22" customFormat="1" ht="19.899999999999999" customHeight="1"/>
    <row r="519" s="22" customFormat="1" ht="19.899999999999999" customHeight="1"/>
    <row r="520" s="22" customFormat="1" ht="19.899999999999999" customHeight="1"/>
    <row r="521" s="22" customFormat="1" ht="19.899999999999999" customHeight="1"/>
    <row r="522" s="22" customFormat="1" ht="19.899999999999999" customHeight="1"/>
    <row r="523" s="22" customFormat="1" ht="19.899999999999999" customHeight="1"/>
    <row r="524" s="22" customFormat="1" ht="19.899999999999999" customHeight="1"/>
    <row r="525" s="22" customFormat="1" ht="19.899999999999999" customHeight="1"/>
    <row r="526" s="22" customFormat="1" ht="19.899999999999999" customHeight="1"/>
    <row r="527" s="22" customFormat="1" ht="19.899999999999999" customHeight="1"/>
    <row r="528" s="22" customFormat="1" ht="19.899999999999999" customHeight="1"/>
    <row r="529" s="22" customFormat="1" ht="19.899999999999999" customHeight="1"/>
    <row r="530" s="22" customFormat="1" ht="19.899999999999999" customHeight="1"/>
    <row r="531" s="22" customFormat="1" ht="19.899999999999999" customHeight="1"/>
    <row r="532" s="22" customFormat="1" ht="19.899999999999999" customHeight="1"/>
    <row r="533" s="22" customFormat="1" ht="19.899999999999999" customHeight="1"/>
    <row r="534" s="22" customFormat="1" ht="19.899999999999999" customHeight="1"/>
    <row r="535" s="22" customFormat="1" ht="19.899999999999999" customHeight="1"/>
    <row r="536" s="22" customFormat="1" ht="19.899999999999999" customHeight="1"/>
    <row r="537" s="22" customFormat="1" ht="19.899999999999999" customHeight="1"/>
    <row r="538" s="22" customFormat="1" ht="19.899999999999999" customHeight="1"/>
    <row r="539" s="22" customFormat="1" ht="19.899999999999999" customHeight="1"/>
    <row r="540" s="22" customFormat="1" ht="19.899999999999999" customHeight="1"/>
    <row r="541" s="22" customFormat="1" ht="19.899999999999999" customHeight="1"/>
    <row r="542" s="22" customFormat="1" ht="19.899999999999999" customHeight="1"/>
    <row r="543" s="22" customFormat="1" ht="19.899999999999999" customHeight="1"/>
    <row r="544" s="22" customFormat="1" ht="19.899999999999999" customHeight="1"/>
    <row r="545" s="22" customFormat="1" ht="19.899999999999999" customHeight="1"/>
    <row r="546" s="22" customFormat="1" ht="19.899999999999999" customHeight="1"/>
    <row r="547" s="22" customFormat="1" ht="19.899999999999999" customHeight="1"/>
    <row r="548" s="22" customFormat="1" ht="19.899999999999999" customHeight="1"/>
    <row r="549" s="22" customFormat="1" ht="19.899999999999999" customHeight="1"/>
    <row r="550" s="22" customFormat="1" ht="19.899999999999999" customHeight="1"/>
    <row r="551" s="22" customFormat="1" ht="19.899999999999999" customHeight="1"/>
    <row r="552" s="22" customFormat="1" ht="19.899999999999999" customHeight="1"/>
    <row r="553" s="22" customFormat="1" ht="19.899999999999999" customHeight="1"/>
    <row r="554" s="22" customFormat="1" ht="19.899999999999999" customHeight="1"/>
    <row r="555" s="22" customFormat="1" ht="19.899999999999999" customHeight="1"/>
    <row r="556" s="22" customFormat="1" ht="19.899999999999999" customHeight="1"/>
    <row r="557" s="22" customFormat="1" ht="19.899999999999999" customHeight="1"/>
    <row r="558" s="22" customFormat="1" ht="19.899999999999999" customHeight="1"/>
    <row r="559" s="22" customFormat="1" ht="19.899999999999999" customHeight="1"/>
    <row r="560" s="22" customFormat="1" ht="19.899999999999999" customHeight="1"/>
    <row r="561" s="22" customFormat="1" ht="19.899999999999999" customHeight="1"/>
    <row r="562" s="22" customFormat="1" ht="19.899999999999999" customHeight="1"/>
    <row r="563" s="22" customFormat="1" ht="19.899999999999999" customHeight="1"/>
    <row r="564" s="22" customFormat="1" ht="19.899999999999999" customHeight="1"/>
    <row r="565" s="22" customFormat="1" ht="19.899999999999999" customHeight="1"/>
    <row r="566" s="22" customFormat="1" ht="19.899999999999999" customHeight="1"/>
    <row r="567" s="22" customFormat="1" ht="19.899999999999999" customHeight="1"/>
    <row r="568" s="22" customFormat="1" ht="19.899999999999999" customHeight="1"/>
    <row r="569" s="22" customFormat="1" ht="19.899999999999999" customHeight="1"/>
    <row r="570" s="22" customFormat="1" ht="19.899999999999999" customHeight="1"/>
    <row r="571" s="22" customFormat="1" ht="19.899999999999999" customHeight="1"/>
    <row r="572" s="22" customFormat="1" ht="19.899999999999999" customHeight="1"/>
    <row r="573" s="22" customFormat="1" ht="19.899999999999999" customHeight="1"/>
    <row r="574" s="22" customFormat="1" ht="19.899999999999999" customHeight="1"/>
    <row r="575" s="22" customFormat="1" ht="19.899999999999999" customHeight="1"/>
    <row r="576" s="22" customFormat="1" ht="19.899999999999999" customHeight="1"/>
    <row r="577" s="22" customFormat="1" ht="19.899999999999999" customHeight="1"/>
    <row r="578" s="22" customFormat="1" ht="19.899999999999999" customHeight="1"/>
    <row r="579" s="22" customFormat="1" ht="19.899999999999999" customHeight="1"/>
    <row r="580" s="22" customFormat="1" ht="19.899999999999999" customHeight="1"/>
    <row r="581" s="22" customFormat="1" ht="19.899999999999999" customHeight="1"/>
    <row r="582" s="22" customFormat="1" ht="19.899999999999999" customHeight="1"/>
    <row r="583" s="22" customFormat="1" ht="19.899999999999999" customHeight="1"/>
    <row r="584" s="22" customFormat="1" ht="19.899999999999999" customHeight="1"/>
    <row r="585" s="22" customFormat="1" ht="19.899999999999999" customHeight="1"/>
    <row r="586" s="22" customFormat="1" ht="19.899999999999999" customHeight="1"/>
    <row r="587" s="22" customFormat="1" ht="19.899999999999999" customHeight="1"/>
    <row r="588" s="22" customFormat="1" ht="19.899999999999999" customHeight="1"/>
    <row r="589" s="22" customFormat="1" ht="19.899999999999999" customHeight="1"/>
    <row r="590" s="22" customFormat="1" ht="19.899999999999999" customHeight="1"/>
    <row r="591" s="22" customFormat="1" ht="19.899999999999999" customHeight="1"/>
    <row r="592" s="22" customFormat="1" ht="19.899999999999999" customHeight="1"/>
    <row r="593" s="22" customFormat="1" ht="19.899999999999999" customHeight="1"/>
    <row r="594" s="22" customFormat="1" ht="19.899999999999999" customHeight="1"/>
    <row r="595" s="22" customFormat="1" ht="19.899999999999999" customHeight="1"/>
    <row r="596" s="22" customFormat="1" ht="19.899999999999999" customHeight="1"/>
    <row r="597" s="22" customFormat="1" ht="19.899999999999999" customHeight="1"/>
    <row r="598" s="22" customFormat="1" ht="19.899999999999999" customHeight="1"/>
    <row r="599" s="22" customFormat="1" ht="19.899999999999999" customHeight="1"/>
    <row r="600" s="22" customFormat="1" ht="19.899999999999999" customHeight="1"/>
    <row r="601" s="22" customFormat="1" ht="19.899999999999999" customHeight="1"/>
    <row r="602" s="22" customFormat="1" ht="19.899999999999999" customHeight="1"/>
    <row r="603" s="22" customFormat="1" ht="19.899999999999999" customHeight="1"/>
    <row r="604" s="22" customFormat="1" ht="19.899999999999999" customHeight="1"/>
    <row r="605" s="22" customFormat="1" ht="19.899999999999999" customHeight="1"/>
    <row r="606" s="22" customFormat="1" ht="19.899999999999999" customHeight="1"/>
    <row r="607" s="22" customFormat="1" ht="19.899999999999999" customHeight="1"/>
    <row r="608" s="22" customFormat="1" ht="19.899999999999999" customHeight="1"/>
    <row r="609" s="22" customFormat="1" ht="19.899999999999999" customHeight="1"/>
    <row r="610" s="22" customFormat="1" ht="19.899999999999999" customHeight="1"/>
    <row r="611" s="22" customFormat="1" ht="19.899999999999999" customHeight="1"/>
    <row r="612" s="22" customFormat="1" ht="19.899999999999999" customHeight="1"/>
    <row r="613" s="22" customFormat="1" ht="19.899999999999999" customHeight="1"/>
    <row r="614" s="22" customFormat="1" ht="19.899999999999999" customHeight="1"/>
    <row r="615" s="22" customFormat="1" ht="19.899999999999999" customHeight="1"/>
    <row r="616" s="22" customFormat="1" ht="19.899999999999999" customHeight="1"/>
    <row r="617" s="22" customFormat="1" ht="19.899999999999999" customHeight="1"/>
    <row r="618" s="22" customFormat="1" ht="19.899999999999999" customHeight="1"/>
    <row r="619" s="22" customFormat="1" ht="19.899999999999999" customHeight="1"/>
    <row r="620" s="22" customFormat="1" ht="19.899999999999999" customHeight="1"/>
    <row r="621" s="22" customFormat="1" ht="19.899999999999999" customHeight="1"/>
    <row r="622" s="22" customFormat="1" ht="19.899999999999999" customHeight="1"/>
    <row r="623" s="22" customFormat="1" ht="19.899999999999999" customHeight="1"/>
    <row r="624" s="22" customFormat="1" ht="19.899999999999999" customHeight="1"/>
    <row r="625" s="22" customFormat="1" ht="19.899999999999999" customHeight="1"/>
    <row r="626" s="22" customFormat="1" ht="19.899999999999999" customHeight="1"/>
    <row r="627" s="22" customFormat="1" ht="19.899999999999999" customHeight="1"/>
    <row r="628" s="22" customFormat="1" ht="19.899999999999999" customHeight="1"/>
    <row r="629" s="22" customFormat="1" ht="19.899999999999999" customHeight="1"/>
    <row r="630" s="22" customFormat="1" ht="19.899999999999999" customHeight="1"/>
    <row r="631" s="22" customFormat="1" ht="19.899999999999999" customHeight="1"/>
    <row r="632" s="22" customFormat="1" ht="19.899999999999999" customHeight="1"/>
    <row r="633" s="22" customFormat="1" ht="19.899999999999999" customHeight="1"/>
    <row r="634" s="22" customFormat="1" ht="19.899999999999999" customHeight="1"/>
    <row r="635" s="22" customFormat="1" ht="19.899999999999999" customHeight="1"/>
    <row r="636" s="22" customFormat="1" ht="19.899999999999999" customHeight="1"/>
    <row r="637" s="22" customFormat="1" ht="19.899999999999999" customHeight="1"/>
    <row r="638" s="22" customFormat="1" ht="19.899999999999999" customHeight="1"/>
    <row r="639" s="22" customFormat="1" ht="19.899999999999999" customHeight="1"/>
    <row r="640" s="22" customFormat="1" ht="19.899999999999999" customHeight="1"/>
    <row r="641" s="22" customFormat="1" ht="19.899999999999999" customHeight="1"/>
    <row r="642" s="22" customFormat="1" ht="19.899999999999999" customHeight="1"/>
    <row r="643" s="22" customFormat="1" ht="19.899999999999999" customHeight="1"/>
    <row r="644" s="22" customFormat="1" ht="19.899999999999999" customHeight="1"/>
    <row r="645" s="22" customFormat="1" ht="19.899999999999999" customHeight="1"/>
    <row r="646" s="22" customFormat="1" ht="19.899999999999999" customHeight="1"/>
    <row r="647" s="22" customFormat="1" ht="19.899999999999999" customHeight="1"/>
    <row r="648" s="22" customFormat="1" ht="19.899999999999999" customHeight="1"/>
    <row r="649" s="22" customFormat="1" ht="19.899999999999999" customHeight="1"/>
    <row r="650" s="22" customFormat="1" ht="19.899999999999999" customHeight="1"/>
    <row r="651" s="22" customFormat="1" ht="19.899999999999999" customHeight="1"/>
    <row r="652" s="22" customFormat="1" ht="19.899999999999999" customHeight="1"/>
    <row r="653" s="22" customFormat="1" ht="19.899999999999999" customHeight="1"/>
    <row r="654" s="22" customFormat="1" ht="19.899999999999999" customHeight="1"/>
    <row r="655" s="22" customFormat="1" ht="19.899999999999999" customHeight="1"/>
    <row r="656" s="22" customFormat="1" ht="19.899999999999999" customHeight="1"/>
    <row r="657" s="22" customFormat="1" ht="19.899999999999999" customHeight="1"/>
    <row r="658" s="22" customFormat="1" ht="19.899999999999999" customHeight="1"/>
    <row r="659" s="22" customFormat="1" ht="19.899999999999999" customHeight="1"/>
    <row r="660" s="22" customFormat="1" ht="19.899999999999999" customHeight="1"/>
    <row r="661" s="22" customFormat="1" ht="19.899999999999999" customHeight="1"/>
    <row r="662" s="22" customFormat="1" ht="19.899999999999999" customHeight="1"/>
    <row r="663" s="22" customFormat="1" ht="19.899999999999999" customHeight="1"/>
    <row r="664" s="22" customFormat="1" ht="19.899999999999999" customHeight="1"/>
    <row r="665" s="22" customFormat="1" ht="19.899999999999999" customHeight="1"/>
    <row r="666" s="22" customFormat="1" ht="19.899999999999999" customHeight="1"/>
    <row r="667" s="22" customFormat="1" ht="19.899999999999999" customHeight="1"/>
    <row r="668" s="22" customFormat="1" ht="19.899999999999999" customHeight="1"/>
    <row r="669" s="22" customFormat="1" ht="19.899999999999999" customHeight="1"/>
    <row r="670" s="22" customFormat="1" ht="19.899999999999999" customHeight="1"/>
    <row r="671" s="22" customFormat="1" ht="19.899999999999999" customHeight="1"/>
    <row r="672" s="22" customFormat="1" ht="19.899999999999999" customHeight="1"/>
    <row r="673" s="22" customFormat="1" ht="19.899999999999999" customHeight="1"/>
    <row r="674" s="22" customFormat="1" ht="19.899999999999999" customHeight="1"/>
    <row r="675" s="22" customFormat="1" ht="19.899999999999999" customHeight="1"/>
    <row r="676" s="22" customFormat="1" ht="19.899999999999999" customHeight="1"/>
    <row r="677" s="22" customFormat="1" ht="19.899999999999999" customHeight="1"/>
    <row r="678" s="22" customFormat="1" ht="19.899999999999999" customHeight="1"/>
    <row r="679" s="22" customFormat="1" ht="19.899999999999999" customHeight="1"/>
    <row r="680" s="22" customFormat="1" ht="19.899999999999999" customHeight="1"/>
    <row r="681" s="22" customFormat="1" ht="19.899999999999999" customHeight="1"/>
    <row r="682" s="22" customFormat="1" ht="19.899999999999999" customHeight="1"/>
    <row r="683" s="22" customFormat="1" ht="19.899999999999999" customHeight="1"/>
    <row r="684" s="22" customFormat="1" ht="19.899999999999999" customHeight="1"/>
    <row r="685" s="22" customFormat="1" ht="19.899999999999999" customHeight="1"/>
    <row r="686" s="22" customFormat="1" ht="19.899999999999999" customHeight="1"/>
    <row r="687" s="22" customFormat="1" ht="19.899999999999999" customHeight="1"/>
    <row r="688" s="22" customFormat="1" ht="19.899999999999999" customHeight="1"/>
    <row r="689" s="22" customFormat="1" ht="19.899999999999999" customHeight="1"/>
    <row r="690" s="22" customFormat="1" ht="19.899999999999999" customHeight="1"/>
    <row r="691" s="22" customFormat="1" ht="19.899999999999999" customHeight="1"/>
    <row r="692" s="22" customFormat="1" ht="19.899999999999999" customHeight="1"/>
    <row r="693" s="22" customFormat="1" ht="19.899999999999999" customHeight="1"/>
    <row r="694" s="22" customFormat="1" ht="19.899999999999999" customHeight="1"/>
    <row r="695" s="22" customFormat="1" ht="19.899999999999999" customHeight="1"/>
    <row r="696" s="22" customFormat="1" ht="19.899999999999999" customHeight="1"/>
    <row r="697" s="22" customFormat="1" ht="19.899999999999999" customHeight="1"/>
    <row r="698" s="22" customFormat="1" ht="19.899999999999999" customHeight="1"/>
    <row r="699" s="22" customFormat="1" ht="19.899999999999999" customHeight="1"/>
    <row r="700" s="22" customFormat="1" ht="19.899999999999999" customHeight="1"/>
    <row r="701" s="22" customFormat="1" ht="19.899999999999999" customHeight="1"/>
    <row r="702" s="22" customFormat="1" ht="19.899999999999999" customHeight="1"/>
    <row r="703" s="22" customFormat="1" ht="19.899999999999999" customHeight="1"/>
    <row r="704" s="22" customFormat="1" ht="19.899999999999999" customHeight="1"/>
    <row r="705" s="22" customFormat="1" ht="19.899999999999999" customHeight="1"/>
    <row r="706" s="22" customFormat="1" ht="19.899999999999999" customHeight="1"/>
    <row r="707" s="22" customFormat="1" ht="19.899999999999999" customHeight="1"/>
    <row r="708" s="22" customFormat="1" ht="19.899999999999999" customHeight="1"/>
    <row r="709" s="22" customFormat="1" ht="19.899999999999999" customHeight="1"/>
    <row r="710" s="22" customFormat="1" ht="19.899999999999999" customHeight="1"/>
    <row r="711" s="22" customFormat="1" ht="19.899999999999999" customHeight="1"/>
    <row r="712" s="22" customFormat="1" ht="19.899999999999999" customHeight="1"/>
    <row r="713" s="22" customFormat="1" ht="19.899999999999999" customHeight="1"/>
    <row r="714" s="22" customFormat="1" ht="19.899999999999999" customHeight="1"/>
    <row r="715" s="22" customFormat="1" ht="19.899999999999999" customHeight="1"/>
    <row r="716" s="22" customFormat="1" ht="19.899999999999999" customHeight="1"/>
    <row r="717" s="22" customFormat="1" ht="19.899999999999999" customHeight="1"/>
    <row r="718" s="22" customFormat="1" ht="19.899999999999999" customHeight="1"/>
    <row r="719" s="22" customFormat="1" ht="19.899999999999999" customHeight="1"/>
    <row r="720" s="22" customFormat="1" ht="19.899999999999999" customHeight="1"/>
    <row r="721" s="22" customFormat="1" ht="19.899999999999999" customHeight="1"/>
    <row r="722" s="22" customFormat="1" ht="19.899999999999999" customHeight="1"/>
    <row r="723" s="22" customFormat="1" ht="19.899999999999999" customHeight="1"/>
    <row r="724" s="22" customFormat="1" ht="19.899999999999999" customHeight="1"/>
    <row r="725" s="22" customFormat="1" ht="19.899999999999999" customHeight="1"/>
    <row r="726" s="22" customFormat="1" ht="19.899999999999999" customHeight="1"/>
    <row r="727" s="22" customFormat="1" ht="19.899999999999999" customHeight="1"/>
    <row r="728" s="22" customFormat="1" ht="19.899999999999999" customHeight="1"/>
    <row r="729" s="22" customFormat="1" ht="19.899999999999999" customHeight="1"/>
    <row r="730" s="22" customFormat="1" ht="19.899999999999999" customHeight="1"/>
    <row r="731" s="22" customFormat="1" ht="19.899999999999999" customHeight="1"/>
    <row r="732" s="22" customFormat="1" ht="19.899999999999999" customHeight="1"/>
    <row r="733" s="22" customFormat="1" ht="19.899999999999999" customHeight="1"/>
    <row r="734" s="22" customFormat="1" ht="19.899999999999999" customHeight="1"/>
    <row r="735" s="22" customFormat="1" ht="19.899999999999999" customHeight="1"/>
    <row r="736" s="22" customFormat="1" ht="19.899999999999999" customHeight="1"/>
    <row r="737" s="22" customFormat="1" ht="19.899999999999999" customHeight="1"/>
    <row r="738" s="22" customFormat="1" ht="19.899999999999999" customHeight="1"/>
    <row r="739" s="22" customFormat="1" ht="19.899999999999999" customHeight="1"/>
    <row r="740" s="22" customFormat="1" ht="19.899999999999999" customHeight="1"/>
    <row r="741" s="22" customFormat="1" ht="19.899999999999999" customHeight="1"/>
    <row r="742" s="22" customFormat="1" ht="19.899999999999999" customHeight="1"/>
    <row r="743" s="22" customFormat="1" ht="19.899999999999999" customHeight="1"/>
    <row r="744" s="22" customFormat="1" ht="19.899999999999999" customHeight="1"/>
    <row r="745" s="22" customFormat="1" ht="19.899999999999999" customHeight="1"/>
    <row r="746" s="22" customFormat="1" ht="19.899999999999999" customHeight="1"/>
    <row r="747" s="22" customFormat="1" ht="19.899999999999999" customHeight="1"/>
    <row r="748" s="22" customFormat="1" ht="19.899999999999999" customHeight="1"/>
    <row r="749" s="22" customFormat="1" ht="19.899999999999999" customHeight="1"/>
    <row r="750" s="22" customFormat="1" ht="19.899999999999999" customHeight="1"/>
    <row r="751" s="22" customFormat="1" ht="19.899999999999999" customHeight="1"/>
    <row r="752" s="22" customFormat="1" ht="19.899999999999999" customHeight="1"/>
    <row r="753" s="22" customFormat="1" ht="19.899999999999999" customHeight="1"/>
    <row r="754" s="22" customFormat="1" ht="19.899999999999999" customHeight="1"/>
    <row r="755" s="22" customFormat="1" ht="19.899999999999999" customHeight="1"/>
    <row r="756" s="22" customFormat="1" ht="19.899999999999999" customHeight="1"/>
    <row r="757" s="22" customFormat="1" ht="19.899999999999999" customHeight="1"/>
    <row r="758" s="22" customFormat="1" ht="19.899999999999999" customHeight="1"/>
    <row r="759" s="22" customFormat="1" ht="19.899999999999999" customHeight="1"/>
    <row r="760" s="22" customFormat="1" ht="19.899999999999999" customHeight="1"/>
    <row r="761" s="22" customFormat="1" ht="19.899999999999999" customHeight="1"/>
    <row r="762" s="22" customFormat="1" ht="19.899999999999999" customHeight="1"/>
    <row r="763" s="22" customFormat="1" ht="19.899999999999999" customHeight="1"/>
    <row r="764" s="22" customFormat="1" ht="19.899999999999999" customHeight="1"/>
    <row r="765" s="22" customFormat="1" ht="19.899999999999999" customHeight="1"/>
    <row r="766" s="22" customFormat="1" ht="19.899999999999999" customHeight="1"/>
    <row r="767" s="22" customFormat="1" ht="19.899999999999999" customHeight="1"/>
    <row r="768" s="22" customFormat="1" ht="19.899999999999999" customHeight="1"/>
    <row r="769" s="22" customFormat="1" ht="19.899999999999999" customHeight="1"/>
    <row r="770" s="22" customFormat="1" ht="19.899999999999999" customHeight="1"/>
    <row r="771" s="22" customFormat="1" ht="19.899999999999999" customHeight="1"/>
    <row r="772" s="22" customFormat="1" ht="19.899999999999999" customHeight="1"/>
    <row r="773" s="22" customFormat="1" ht="19.899999999999999" customHeight="1"/>
    <row r="774" s="22" customFormat="1" ht="19.899999999999999" customHeight="1"/>
    <row r="775" s="22" customFormat="1" ht="19.899999999999999" customHeight="1"/>
    <row r="776" s="22" customFormat="1" ht="19.899999999999999" customHeight="1"/>
    <row r="777" s="22" customFormat="1" ht="19.899999999999999" customHeight="1"/>
    <row r="778" s="22" customFormat="1" ht="19.899999999999999" customHeight="1"/>
    <row r="779" s="22" customFormat="1" ht="19.899999999999999" customHeight="1"/>
    <row r="780" s="22" customFormat="1" ht="19.899999999999999" customHeight="1"/>
    <row r="781" s="22" customFormat="1" ht="19.899999999999999" customHeight="1"/>
    <row r="782" s="22" customFormat="1" ht="19.899999999999999" customHeight="1"/>
    <row r="783" s="22" customFormat="1" ht="19.899999999999999" customHeight="1"/>
    <row r="784" s="22" customFormat="1" ht="19.899999999999999" customHeight="1"/>
    <row r="785" s="22" customFormat="1" ht="19.899999999999999" customHeight="1"/>
    <row r="786" s="22" customFormat="1" ht="19.899999999999999" customHeight="1"/>
    <row r="787" s="22" customFormat="1" ht="19.899999999999999" customHeight="1"/>
    <row r="788" s="22" customFormat="1" ht="19.899999999999999" customHeight="1"/>
    <row r="789" s="22" customFormat="1" ht="19.899999999999999" customHeight="1"/>
    <row r="790" s="22" customFormat="1" ht="19.899999999999999" customHeight="1"/>
    <row r="791" s="22" customFormat="1" ht="19.899999999999999" customHeight="1"/>
    <row r="792" s="22" customFormat="1" ht="19.899999999999999" customHeight="1"/>
    <row r="793" s="22" customFormat="1" ht="19.899999999999999" customHeight="1"/>
    <row r="794" s="22" customFormat="1" ht="19.899999999999999" customHeight="1"/>
    <row r="795" s="22" customFormat="1" ht="19.899999999999999" customHeight="1"/>
    <row r="796" s="22" customFormat="1" ht="19.899999999999999" customHeight="1"/>
    <row r="797" s="22" customFormat="1" ht="19.899999999999999" customHeight="1"/>
    <row r="798" s="22" customFormat="1" ht="19.899999999999999" customHeight="1"/>
    <row r="799" s="22" customFormat="1" ht="19.899999999999999" customHeight="1"/>
    <row r="800" s="22" customFormat="1" ht="19.899999999999999" customHeight="1"/>
    <row r="801" s="22" customFormat="1" ht="19.899999999999999" customHeight="1"/>
    <row r="802" s="22" customFormat="1" ht="19.899999999999999" customHeight="1"/>
    <row r="803" s="22" customFormat="1" ht="19.899999999999999" customHeight="1"/>
    <row r="804" s="22" customFormat="1" ht="19.899999999999999" customHeight="1"/>
    <row r="805" s="22" customFormat="1" ht="19.899999999999999" customHeight="1"/>
    <row r="806" s="22" customFormat="1" ht="19.899999999999999" customHeight="1"/>
    <row r="807" s="22" customFormat="1" ht="19.899999999999999" customHeight="1"/>
    <row r="808" s="22" customFormat="1" ht="19.899999999999999" customHeight="1"/>
    <row r="809" s="22" customFormat="1" ht="19.899999999999999" customHeight="1"/>
    <row r="810" s="22" customFormat="1" ht="19.899999999999999" customHeight="1"/>
    <row r="811" s="22" customFormat="1" ht="19.899999999999999" customHeight="1"/>
    <row r="812" s="22" customFormat="1" ht="19.899999999999999" customHeight="1"/>
    <row r="813" s="22" customFormat="1" ht="19.899999999999999" customHeight="1"/>
    <row r="814" s="22" customFormat="1" ht="19.899999999999999" customHeight="1"/>
    <row r="815" s="22" customFormat="1" ht="19.899999999999999" customHeight="1"/>
    <row r="816" s="22" customFormat="1" ht="19.899999999999999" customHeight="1"/>
    <row r="817" s="22" customFormat="1" ht="19.899999999999999" customHeight="1"/>
    <row r="818" s="22" customFormat="1" ht="19.899999999999999" customHeight="1"/>
    <row r="819" s="22" customFormat="1" ht="19.899999999999999" customHeight="1"/>
    <row r="820" s="22" customFormat="1" ht="19.899999999999999" customHeight="1"/>
    <row r="821" s="22" customFormat="1" ht="19.899999999999999" customHeight="1"/>
    <row r="822" s="22" customFormat="1" ht="19.899999999999999" customHeight="1"/>
    <row r="823" s="22" customFormat="1" ht="19.899999999999999" customHeight="1"/>
    <row r="824" s="22" customFormat="1" ht="19.899999999999999" customHeight="1"/>
    <row r="825" s="22" customFormat="1" ht="19.899999999999999" customHeight="1"/>
    <row r="826" s="22" customFormat="1" ht="19.899999999999999" customHeight="1"/>
    <row r="827" s="22" customFormat="1" ht="19.899999999999999" customHeight="1"/>
    <row r="828" s="22" customFormat="1" ht="19.899999999999999" customHeight="1"/>
    <row r="829" s="22" customFormat="1" ht="19.899999999999999" customHeight="1"/>
    <row r="830" s="22" customFormat="1" ht="19.899999999999999" customHeight="1"/>
    <row r="831" s="22" customFormat="1" ht="19.899999999999999" customHeight="1"/>
    <row r="832" s="22" customFormat="1" ht="19.899999999999999" customHeight="1"/>
    <row r="833" s="22" customFormat="1" ht="19.899999999999999" customHeight="1"/>
    <row r="834" s="22" customFormat="1" ht="19.899999999999999" customHeight="1"/>
    <row r="835" s="22" customFormat="1" ht="19.899999999999999" customHeight="1"/>
    <row r="836" s="22" customFormat="1" ht="19.899999999999999" customHeight="1"/>
    <row r="837" s="22" customFormat="1" ht="19.899999999999999" customHeight="1"/>
    <row r="838" s="22" customFormat="1" ht="19.899999999999999" customHeight="1"/>
    <row r="839" s="22" customFormat="1" ht="19.899999999999999" customHeight="1"/>
    <row r="840" s="22" customFormat="1" ht="19.899999999999999" customHeight="1"/>
    <row r="841" s="22" customFormat="1" ht="19.899999999999999" customHeight="1"/>
    <row r="842" s="22" customFormat="1" ht="19.899999999999999" customHeight="1"/>
    <row r="843" s="22" customFormat="1" ht="19.899999999999999" customHeight="1"/>
    <row r="844" s="22" customFormat="1" ht="19.899999999999999" customHeight="1"/>
    <row r="845" s="22" customFormat="1" ht="19.899999999999999" customHeight="1"/>
    <row r="846" s="22" customFormat="1" ht="19.899999999999999" customHeight="1"/>
    <row r="847" s="22" customFormat="1" ht="19.899999999999999" customHeight="1"/>
    <row r="848" s="22" customFormat="1" ht="19.899999999999999" customHeight="1"/>
    <row r="849" s="22" customFormat="1" ht="19.899999999999999" customHeight="1"/>
    <row r="850" s="22" customFormat="1" ht="19.899999999999999" customHeight="1"/>
    <row r="851" s="22" customFormat="1" ht="19.899999999999999" customHeight="1"/>
    <row r="852" s="22" customFormat="1" ht="19.899999999999999" customHeight="1"/>
    <row r="853" s="22" customFormat="1" ht="19.899999999999999" customHeight="1"/>
    <row r="854" s="22" customFormat="1" ht="19.899999999999999" customHeight="1"/>
    <row r="855" s="22" customFormat="1" ht="19.899999999999999" customHeight="1"/>
    <row r="856" s="22" customFormat="1" ht="19.899999999999999" customHeight="1"/>
    <row r="857" s="22" customFormat="1" ht="19.899999999999999" customHeight="1"/>
    <row r="858" s="22" customFormat="1" ht="19.899999999999999" customHeight="1"/>
    <row r="859" s="22" customFormat="1" ht="19.899999999999999" customHeight="1"/>
    <row r="860" s="22" customFormat="1" ht="19.899999999999999" customHeight="1"/>
    <row r="861" s="22" customFormat="1" ht="19.899999999999999" customHeight="1"/>
    <row r="862" s="22" customFormat="1" ht="19.899999999999999" customHeight="1"/>
    <row r="863" s="22" customFormat="1" ht="19.899999999999999" customHeight="1"/>
    <row r="864" s="22" customFormat="1" ht="19.899999999999999" customHeight="1"/>
    <row r="865" s="22" customFormat="1" ht="19.899999999999999" customHeight="1"/>
    <row r="866" s="22" customFormat="1" ht="19.899999999999999" customHeight="1"/>
    <row r="867" s="22" customFormat="1" ht="19.899999999999999" customHeight="1"/>
    <row r="868" s="22" customFormat="1" ht="19.899999999999999" customHeight="1"/>
    <row r="869" s="22" customFormat="1" ht="19.899999999999999" customHeight="1"/>
    <row r="870" s="22" customFormat="1" ht="19.899999999999999" customHeight="1"/>
    <row r="871" s="22" customFormat="1" ht="19.899999999999999" customHeight="1"/>
    <row r="872" s="22" customFormat="1" ht="19.899999999999999" customHeight="1"/>
    <row r="873" s="22" customFormat="1" ht="19.899999999999999" customHeight="1"/>
    <row r="874" s="22" customFormat="1" ht="19.899999999999999" customHeight="1"/>
    <row r="875" s="22" customFormat="1" ht="19.899999999999999" customHeight="1"/>
    <row r="876" s="22" customFormat="1" ht="19.899999999999999" customHeight="1"/>
    <row r="877" s="22" customFormat="1" ht="19.899999999999999" customHeight="1"/>
    <row r="878" s="22" customFormat="1" ht="19.899999999999999" customHeight="1"/>
    <row r="879" s="22" customFormat="1" ht="19.899999999999999" customHeight="1"/>
    <row r="880" s="22" customFormat="1" ht="19.899999999999999" customHeight="1"/>
    <row r="881" s="22" customFormat="1" ht="19.899999999999999" customHeight="1"/>
    <row r="882" s="22" customFormat="1" ht="19.899999999999999" customHeight="1"/>
    <row r="883" s="22" customFormat="1" ht="19.899999999999999" customHeight="1"/>
    <row r="884" s="22" customFormat="1" ht="19.899999999999999" customHeight="1"/>
    <row r="885" s="22" customFormat="1" ht="19.899999999999999" customHeight="1"/>
    <row r="886" s="22" customFormat="1" ht="19.899999999999999" customHeight="1"/>
    <row r="887" s="22" customFormat="1" ht="19.899999999999999" customHeight="1"/>
    <row r="888" s="22" customFormat="1" ht="19.899999999999999" customHeight="1"/>
    <row r="889" s="22" customFormat="1" ht="19.899999999999999" customHeight="1"/>
    <row r="890" s="22" customFormat="1" ht="19.899999999999999" customHeight="1"/>
    <row r="891" s="22" customFormat="1" ht="19.899999999999999" customHeight="1"/>
    <row r="892" s="22" customFormat="1" ht="19.899999999999999" customHeight="1"/>
    <row r="893" s="22" customFormat="1" ht="19.899999999999999" customHeight="1"/>
    <row r="894" s="22" customFormat="1" ht="19.899999999999999" customHeight="1"/>
    <row r="895" s="22" customFormat="1" ht="19.899999999999999" customHeight="1"/>
    <row r="896" s="22" customFormat="1" ht="19.899999999999999" customHeight="1"/>
    <row r="897" s="22" customFormat="1" ht="19.899999999999999" customHeight="1"/>
    <row r="898" s="22" customFormat="1" ht="19.899999999999999" customHeight="1"/>
    <row r="899" s="22" customFormat="1" ht="19.899999999999999" customHeight="1"/>
    <row r="900" s="22" customFormat="1" ht="19.899999999999999" customHeight="1"/>
    <row r="901" s="22" customFormat="1" ht="19.899999999999999" customHeight="1"/>
    <row r="902" s="22" customFormat="1" ht="19.899999999999999" customHeight="1"/>
    <row r="903" s="22" customFormat="1" ht="19.899999999999999" customHeight="1"/>
    <row r="904" s="22" customFormat="1" ht="19.899999999999999" customHeight="1"/>
    <row r="905" s="22" customFormat="1" ht="19.899999999999999" customHeight="1"/>
    <row r="906" s="22" customFormat="1" ht="19.899999999999999" customHeight="1"/>
    <row r="907" s="22" customFormat="1" ht="19.899999999999999" customHeight="1"/>
    <row r="908" s="22" customFormat="1" ht="19.899999999999999" customHeight="1"/>
    <row r="909" s="22" customFormat="1" ht="19.899999999999999" customHeight="1"/>
    <row r="910" s="22" customFormat="1" ht="19.899999999999999" customHeight="1"/>
    <row r="911" s="22" customFormat="1" ht="19.899999999999999" customHeight="1"/>
    <row r="912" s="22" customFormat="1" ht="19.899999999999999" customHeight="1"/>
    <row r="913" s="22" customFormat="1" ht="19.899999999999999" customHeight="1"/>
    <row r="914" s="22" customFormat="1" ht="19.899999999999999" customHeight="1"/>
    <row r="915" s="22" customFormat="1" ht="19.899999999999999" customHeight="1"/>
    <row r="916" s="22" customFormat="1" ht="19.899999999999999" customHeight="1"/>
    <row r="917" s="22" customFormat="1" ht="19.899999999999999" customHeight="1"/>
    <row r="918" s="22" customFormat="1" ht="19.899999999999999" customHeight="1"/>
    <row r="919" s="22" customFormat="1" ht="19.899999999999999" customHeight="1"/>
    <row r="920" s="22" customFormat="1" ht="19.899999999999999" customHeight="1"/>
    <row r="921" s="22" customFormat="1" ht="19.899999999999999" customHeight="1"/>
    <row r="922" s="22" customFormat="1" ht="19.899999999999999" customHeight="1"/>
    <row r="923" s="22" customFormat="1" ht="19.899999999999999" customHeight="1"/>
    <row r="924" s="22" customFormat="1" ht="19.899999999999999" customHeight="1"/>
    <row r="925" s="22" customFormat="1" ht="19.899999999999999" customHeight="1"/>
    <row r="926" s="22" customFormat="1" ht="19.899999999999999" customHeight="1"/>
    <row r="927" s="22" customFormat="1" ht="19.899999999999999" customHeight="1"/>
    <row r="928" s="22" customFormat="1" ht="19.899999999999999" customHeight="1"/>
    <row r="929" s="22" customFormat="1" ht="19.899999999999999" customHeight="1"/>
    <row r="930" s="22" customFormat="1" ht="19.899999999999999" customHeight="1"/>
    <row r="931" s="22" customFormat="1" ht="19.899999999999999" customHeight="1"/>
    <row r="932" s="22" customFormat="1" ht="19.899999999999999" customHeight="1"/>
    <row r="933" s="22" customFormat="1" ht="19.899999999999999" customHeight="1"/>
    <row r="934" s="22" customFormat="1" ht="19.899999999999999" customHeight="1"/>
    <row r="935" s="22" customFormat="1" ht="19.899999999999999" customHeight="1"/>
    <row r="936" s="22" customFormat="1" ht="19.899999999999999" customHeight="1"/>
    <row r="937" s="22" customFormat="1" ht="19.899999999999999" customHeight="1"/>
    <row r="938" s="22" customFormat="1" ht="19.899999999999999" customHeight="1"/>
    <row r="939" s="22" customFormat="1" ht="19.899999999999999" customHeight="1"/>
    <row r="940" s="22" customFormat="1" ht="19.899999999999999" customHeight="1"/>
    <row r="941" s="22" customFormat="1" ht="19.899999999999999" customHeight="1"/>
    <row r="942" s="22" customFormat="1" ht="19.899999999999999" customHeight="1"/>
    <row r="943" s="22" customFormat="1" ht="19.899999999999999" customHeight="1"/>
    <row r="944" s="22" customFormat="1" ht="19.899999999999999" customHeight="1"/>
    <row r="945" s="22" customFormat="1" ht="19.899999999999999" customHeight="1"/>
    <row r="946" s="22" customFormat="1" ht="19.899999999999999" customHeight="1"/>
    <row r="947" s="22" customFormat="1" ht="19.899999999999999" customHeight="1"/>
    <row r="948" s="22" customFormat="1" ht="19.899999999999999" customHeight="1"/>
    <row r="949" s="22" customFormat="1" ht="19.899999999999999" customHeight="1"/>
    <row r="950" s="22" customFormat="1" ht="19.899999999999999" customHeight="1"/>
    <row r="951" s="22" customFormat="1" ht="19.899999999999999" customHeight="1"/>
    <row r="952" s="22" customFormat="1" ht="19.899999999999999" customHeight="1"/>
    <row r="953" s="22" customFormat="1"/>
  </sheetData>
  <mergeCells count="7">
    <mergeCell ref="F9:F10"/>
    <mergeCell ref="A2:F2"/>
    <mergeCell ref="A9:A10"/>
    <mergeCell ref="B9:B10"/>
    <mergeCell ref="E9:E10"/>
    <mergeCell ref="C9:C10"/>
    <mergeCell ref="D9:D10"/>
  </mergeCells>
  <pageMargins left="0.23622047244094491" right="0.23622047244094491" top="0.74803149606299213" bottom="0.74803149606299213" header="0.31496062992125984" footer="0.31496062992125984"/>
  <pageSetup paperSize="9" scale="50" orientation="landscape" horizontalDpi="1200" verticalDpi="1200" r:id="rId1"/>
  <headerFooter>
    <oddFooter>&amp;Lปร5 (ข)&amp;Cส่วนงานที่ 2 ค่างานครุภัณฑ์ งซื้อ (จัดซื้อ)&amp;R&amp;P/&amp;N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I26"/>
  <sheetViews>
    <sheetView view="pageBreakPreview" topLeftCell="A3" zoomScale="114" zoomScaleNormal="70" zoomScaleSheetLayoutView="55" zoomScalePageLayoutView="70" workbookViewId="0">
      <selection activeCell="E14" sqref="E14"/>
    </sheetView>
  </sheetViews>
  <sheetFormatPr defaultColWidth="9.42578125" defaultRowHeight="24"/>
  <cols>
    <col min="1" max="1" width="31.140625" style="22" customWidth="1"/>
    <col min="2" max="2" width="73.42578125" style="22" customWidth="1"/>
    <col min="3" max="3" width="23.42578125" style="95" customWidth="1"/>
    <col min="4" max="4" width="19.42578125" style="28" customWidth="1"/>
    <col min="5" max="5" width="29.42578125" style="95" customWidth="1"/>
    <col min="6" max="6" width="22.7109375" style="95" customWidth="1"/>
    <col min="7" max="8" width="20.7109375" style="22" customWidth="1"/>
    <col min="9" max="16384" width="9.42578125" style="22"/>
  </cols>
  <sheetData>
    <row r="1" spans="1:7" s="8" customFormat="1" ht="29.65" customHeight="1">
      <c r="A1" s="46"/>
      <c r="B1" s="107"/>
      <c r="C1" s="45"/>
      <c r="D1" s="108"/>
      <c r="E1" s="45"/>
      <c r="F1" s="44" t="s">
        <v>32</v>
      </c>
    </row>
    <row r="2" spans="1:7" s="8" customFormat="1" ht="29.65" customHeight="1">
      <c r="A2" s="468" t="s">
        <v>33</v>
      </c>
      <c r="B2" s="468"/>
      <c r="C2" s="468"/>
      <c r="D2" s="468"/>
      <c r="E2" s="468"/>
      <c r="F2" s="468"/>
    </row>
    <row r="3" spans="1:7" s="8" customFormat="1" ht="29.65" customHeight="1">
      <c r="A3" s="468" t="s">
        <v>34</v>
      </c>
      <c r="B3" s="468"/>
      <c r="C3" s="468"/>
      <c r="D3" s="468"/>
      <c r="E3" s="468"/>
      <c r="F3" s="468"/>
    </row>
    <row r="4" spans="1:7" s="11" customFormat="1" ht="22.5" customHeight="1">
      <c r="A4" s="13" t="s">
        <v>0</v>
      </c>
      <c r="B4" s="7" t="s">
        <v>67</v>
      </c>
      <c r="C4" s="70"/>
      <c r="D4" s="47"/>
      <c r="E4" s="45"/>
      <c r="F4" s="43"/>
    </row>
    <row r="5" spans="1:7" s="11" customFormat="1" ht="22.5" customHeight="1">
      <c r="A5" s="13" t="s">
        <v>1</v>
      </c>
      <c r="B5" s="7" t="s">
        <v>2</v>
      </c>
      <c r="C5" s="45"/>
      <c r="D5" s="47"/>
      <c r="E5" s="45"/>
      <c r="F5" s="43"/>
    </row>
    <row r="6" spans="1:7" s="11" customFormat="1" ht="22.5" customHeight="1">
      <c r="A6" s="13" t="s">
        <v>3</v>
      </c>
      <c r="B6" s="7" t="s">
        <v>4</v>
      </c>
      <c r="C6" s="89"/>
      <c r="D6" s="47"/>
      <c r="E6" s="45"/>
      <c r="F6" s="43"/>
    </row>
    <row r="7" spans="1:7" s="11" customFormat="1" ht="22.5" customHeight="1">
      <c r="A7" s="89" t="s">
        <v>5</v>
      </c>
      <c r="B7" s="7" t="s">
        <v>6</v>
      </c>
      <c r="D7" s="89"/>
      <c r="E7" s="45"/>
      <c r="F7" s="43"/>
    </row>
    <row r="8" spans="1:7" s="11" customFormat="1" ht="22.5" customHeight="1">
      <c r="A8" s="89" t="s">
        <v>7</v>
      </c>
      <c r="B8" s="7" t="s">
        <v>8</v>
      </c>
      <c r="D8" s="89"/>
      <c r="E8" s="45"/>
      <c r="F8" s="42"/>
    </row>
    <row r="9" spans="1:7" s="11" customFormat="1" ht="22.5" customHeight="1">
      <c r="A9" s="89" t="s">
        <v>9</v>
      </c>
      <c r="B9" s="7" t="s">
        <v>72</v>
      </c>
      <c r="D9" s="89"/>
      <c r="E9" s="45"/>
      <c r="F9" s="46" t="s">
        <v>10</v>
      </c>
    </row>
    <row r="10" spans="1:7" s="11" customFormat="1" ht="25.9" customHeight="1" thickBot="1">
      <c r="A10" s="16"/>
      <c r="B10" s="8"/>
      <c r="D10" s="19"/>
      <c r="E10" s="109"/>
      <c r="F10" s="21"/>
    </row>
    <row r="11" spans="1:7" ht="25.9" customHeight="1" thickTop="1">
      <c r="A11" s="474" t="s">
        <v>11</v>
      </c>
      <c r="B11" s="476" t="s">
        <v>12</v>
      </c>
      <c r="C11" s="478" t="s">
        <v>35</v>
      </c>
      <c r="D11" s="474" t="s">
        <v>36</v>
      </c>
      <c r="E11" s="480" t="s">
        <v>37</v>
      </c>
      <c r="F11" s="472" t="s">
        <v>14</v>
      </c>
    </row>
    <row r="12" spans="1:7" ht="20.25" customHeight="1" thickBot="1">
      <c r="A12" s="475"/>
      <c r="B12" s="477"/>
      <c r="C12" s="479"/>
      <c r="D12" s="475"/>
      <c r="E12" s="481"/>
      <c r="F12" s="473"/>
    </row>
    <row r="13" spans="1:7" s="53" customFormat="1" ht="31.5" customHeight="1" thickTop="1">
      <c r="A13" s="68"/>
      <c r="B13" s="129" t="s">
        <v>18</v>
      </c>
      <c r="C13" s="130"/>
      <c r="D13" s="116"/>
      <c r="E13" s="130"/>
      <c r="F13" s="114"/>
    </row>
    <row r="14" spans="1:7" s="67" customFormat="1" ht="22.5" customHeight="1">
      <c r="A14" s="66">
        <v>1</v>
      </c>
      <c r="B14" s="88" t="s">
        <v>38</v>
      </c>
      <c r="C14" s="55">
        <v>1</v>
      </c>
      <c r="D14" s="50" t="s">
        <v>39</v>
      </c>
      <c r="E14" s="55">
        <f>'ปร4.สรุปส่วนงานที่3 '!G20</f>
        <v>10006113.73</v>
      </c>
      <c r="F14" s="110"/>
      <c r="G14" s="92" t="e">
        <f>IF(#REF!&gt;=0,"OK","ตรวจสอบการเบิก")</f>
        <v>#REF!</v>
      </c>
    </row>
    <row r="15" spans="1:7" s="53" customFormat="1" ht="22.5" customHeight="1">
      <c r="A15" s="60"/>
      <c r="B15" s="88"/>
      <c r="C15" s="59"/>
      <c r="D15" s="48"/>
      <c r="E15" s="59"/>
      <c r="F15" s="59"/>
    </row>
    <row r="16" spans="1:7" s="53" customFormat="1" ht="22.5" customHeight="1">
      <c r="A16" s="60"/>
      <c r="B16" s="56"/>
      <c r="C16" s="59"/>
      <c r="D16" s="48"/>
      <c r="E16" s="59"/>
      <c r="F16" s="59"/>
    </row>
    <row r="17" spans="1:9" s="53" customFormat="1" ht="22.5" customHeight="1">
      <c r="A17" s="60"/>
      <c r="B17" s="56"/>
      <c r="C17" s="59"/>
      <c r="D17" s="48"/>
      <c r="E17" s="59"/>
      <c r="F17" s="59"/>
    </row>
    <row r="18" spans="1:9" s="111" customFormat="1" ht="22.5" customHeight="1">
      <c r="A18" s="66"/>
      <c r="B18" s="88"/>
      <c r="C18" s="55"/>
      <c r="D18" s="50"/>
      <c r="E18" s="55"/>
      <c r="F18" s="110"/>
    </row>
    <row r="19" spans="1:9" s="113" customFormat="1" thickBot="1">
      <c r="A19" s="82"/>
      <c r="B19" s="112" t="s">
        <v>40</v>
      </c>
      <c r="C19" s="98"/>
      <c r="D19" s="98"/>
      <c r="E19" s="87">
        <f>SUM(E14:E18)</f>
        <v>10006113.73</v>
      </c>
      <c r="F19" s="84"/>
      <c r="G19" s="92" t="e">
        <f>IF(#REF!&gt;=0,"OK","ตรวจสอบการเบิก")</f>
        <v>#REF!</v>
      </c>
      <c r="H19" s="137" t="e">
        <f>#REF!*E19</f>
        <v>#REF!</v>
      </c>
      <c r="I19" s="135" t="e">
        <f>#REF!-H19</f>
        <v>#REF!</v>
      </c>
    </row>
    <row r="20" spans="1:9" ht="28.15" customHeight="1" thickTop="1"/>
    <row r="21" spans="1:9" s="7" customFormat="1" ht="23.25">
      <c r="C21" s="41"/>
      <c r="D21" s="5"/>
      <c r="E21" s="41"/>
      <c r="F21" s="41"/>
    </row>
    <row r="22" spans="1:9" s="7" customFormat="1" ht="23.65" customHeight="1">
      <c r="D22" s="2"/>
      <c r="E22" s="41"/>
      <c r="F22" s="41"/>
    </row>
    <row r="23" spans="1:9" s="7" customFormat="1" ht="23.65" customHeight="1">
      <c r="D23" s="2"/>
      <c r="E23" s="41"/>
      <c r="F23" s="41"/>
    </row>
    <row r="24" spans="1:9" s="7" customFormat="1" ht="23.65" customHeight="1">
      <c r="D24" s="2"/>
      <c r="E24" s="41"/>
      <c r="F24" s="41"/>
    </row>
    <row r="25" spans="1:9" s="7" customFormat="1" ht="23.65" customHeight="1">
      <c r="D25" s="2"/>
      <c r="E25" s="41"/>
      <c r="F25" s="41"/>
    </row>
    <row r="26" spans="1:9" s="7" customFormat="1" ht="51.75" customHeight="1">
      <c r="B26" s="22"/>
      <c r="D26" s="2"/>
      <c r="E26" s="41"/>
      <c r="F26" s="41"/>
    </row>
  </sheetData>
  <mergeCells count="8">
    <mergeCell ref="A2:F2"/>
    <mergeCell ref="A3:F3"/>
    <mergeCell ref="F11:F12"/>
    <mergeCell ref="A11:A12"/>
    <mergeCell ref="B11:B12"/>
    <mergeCell ref="C11:C12"/>
    <mergeCell ref="D11:D12"/>
    <mergeCell ref="E11:E12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48" orientation="landscape" horizontalDpi="1200" verticalDpi="1200" r:id="rId1"/>
  <headerFooter>
    <oddFooter>&amp;Lปร4 (พ)&amp;Cส่วนงานที่ 3 ค่าใช้จ่ายพิเศษตามข้อกำหนด&amp;R&amp;P/&amp;N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9"/>
  <sheetViews>
    <sheetView view="pageBreakPreview" zoomScale="85" zoomScaleNormal="85" zoomScaleSheetLayoutView="85" workbookViewId="0">
      <selection activeCell="F26" sqref="F26"/>
    </sheetView>
  </sheetViews>
  <sheetFormatPr defaultColWidth="9.42578125" defaultRowHeight="23.25"/>
  <cols>
    <col min="1" max="1" width="21.140625" style="198" customWidth="1"/>
    <col min="2" max="2" width="73" style="198" customWidth="1"/>
    <col min="3" max="3" width="15.28515625" style="242" customWidth="1"/>
    <col min="4" max="4" width="12.7109375" style="312" customWidth="1"/>
    <col min="5" max="5" width="20.5703125" style="242" customWidth="1"/>
    <col min="6" max="6" width="22.5703125" style="242" customWidth="1"/>
    <col min="7" max="7" width="18.5703125" style="198" customWidth="1"/>
    <col min="8" max="8" width="51.42578125" style="198" customWidth="1"/>
    <col min="9" max="16384" width="9.42578125" style="198"/>
  </cols>
  <sheetData>
    <row r="1" spans="1:10">
      <c r="A1" s="201"/>
      <c r="B1" s="291"/>
      <c r="C1" s="202"/>
      <c r="D1" s="292"/>
      <c r="E1" s="202"/>
      <c r="F1" s="293" t="s">
        <v>32</v>
      </c>
    </row>
    <row r="2" spans="1:10" ht="26.25">
      <c r="A2" s="482" t="s">
        <v>33</v>
      </c>
      <c r="B2" s="482"/>
      <c r="C2" s="482"/>
      <c r="D2" s="482"/>
      <c r="E2" s="482"/>
      <c r="F2" s="482"/>
    </row>
    <row r="3" spans="1:10" ht="26.25">
      <c r="A3" s="482" t="s">
        <v>34</v>
      </c>
      <c r="B3" s="482"/>
      <c r="C3" s="482"/>
      <c r="D3" s="482"/>
      <c r="E3" s="482"/>
      <c r="F3" s="482"/>
    </row>
    <row r="4" spans="1:10" s="203" customFormat="1">
      <c r="A4" s="202" t="s">
        <v>87</v>
      </c>
      <c r="B4" s="198" t="str">
        <f>ปร6!B3</f>
        <v>งานซ่อมแซมพื้นสนามกีฬา KC ยิม</v>
      </c>
      <c r="C4" s="294"/>
      <c r="D4" s="295"/>
      <c r="E4" s="202"/>
      <c r="F4" s="296"/>
    </row>
    <row r="5" spans="1:10" s="203" customFormat="1">
      <c r="A5" s="202" t="s">
        <v>1</v>
      </c>
      <c r="B5" s="198" t="str">
        <f>ปร6!B4</f>
        <v>มหาวิทยาลัยนวมินทราธิราช</v>
      </c>
      <c r="C5" s="202"/>
      <c r="D5" s="295"/>
      <c r="E5" s="202"/>
      <c r="F5" s="296"/>
    </row>
    <row r="6" spans="1:10" s="203" customFormat="1">
      <c r="A6" s="202" t="s">
        <v>3</v>
      </c>
      <c r="B6" s="198" t="str">
        <f>ปร6!B5</f>
        <v>คณะพยาบาลศาสตร์เกื้อการุณย์</v>
      </c>
      <c r="C6" s="297"/>
      <c r="D6" s="295"/>
      <c r="E6" s="202"/>
      <c r="F6" s="296"/>
    </row>
    <row r="7" spans="1:10" s="203" customFormat="1">
      <c r="A7" s="202" t="s">
        <v>5</v>
      </c>
      <c r="B7" s="202"/>
      <c r="D7" s="297"/>
      <c r="E7" s="202"/>
      <c r="F7" s="296"/>
    </row>
    <row r="8" spans="1:10" s="203" customFormat="1">
      <c r="A8" s="202" t="s">
        <v>7</v>
      </c>
      <c r="B8" s="198" t="str">
        <f>ปร6!B7</f>
        <v>ที่แนบ  มีจำนวน  1 ชุด</v>
      </c>
      <c r="D8" s="297"/>
      <c r="E8" s="202"/>
      <c r="F8" s="298"/>
    </row>
    <row r="9" spans="1:10" s="203" customFormat="1" ht="24" thickBot="1">
      <c r="A9" s="202" t="s">
        <v>9</v>
      </c>
      <c r="B9" s="206" t="str">
        <f>ปร6!B8</f>
        <v>เมื่อวันที่             เดือน กุมภาพันธ์ พ.ศ.2565</v>
      </c>
      <c r="D9" s="297"/>
      <c r="E9" s="202"/>
      <c r="F9" s="299" t="s">
        <v>10</v>
      </c>
    </row>
    <row r="10" spans="1:10" ht="24" thickTop="1">
      <c r="A10" s="483" t="s">
        <v>11</v>
      </c>
      <c r="B10" s="462" t="s">
        <v>12</v>
      </c>
      <c r="C10" s="486" t="s">
        <v>35</v>
      </c>
      <c r="D10" s="483" t="s">
        <v>36</v>
      </c>
      <c r="E10" s="488" t="s">
        <v>149</v>
      </c>
      <c r="F10" s="490" t="s">
        <v>14</v>
      </c>
    </row>
    <row r="11" spans="1:10">
      <c r="A11" s="484"/>
      <c r="B11" s="485"/>
      <c r="C11" s="487"/>
      <c r="D11" s="484"/>
      <c r="E11" s="489"/>
      <c r="F11" s="550"/>
      <c r="G11" s="535"/>
      <c r="H11" s="535"/>
      <c r="I11" s="535"/>
      <c r="J11" s="535"/>
    </row>
    <row r="12" spans="1:10" s="308" customFormat="1">
      <c r="A12" s="301"/>
      <c r="B12" s="302" t="s">
        <v>77</v>
      </c>
      <c r="C12" s="303"/>
      <c r="D12" s="304"/>
      <c r="E12" s="305"/>
      <c r="F12" s="551"/>
      <c r="G12" s="552"/>
      <c r="H12" s="552"/>
      <c r="I12" s="552"/>
      <c r="J12" s="539"/>
    </row>
    <row r="13" spans="1:10" s="308" customFormat="1">
      <c r="A13" s="301">
        <v>1</v>
      </c>
      <c r="B13" s="302" t="s">
        <v>38</v>
      </c>
      <c r="C13" s="303">
        <v>1</v>
      </c>
      <c r="D13" s="304" t="s">
        <v>39</v>
      </c>
      <c r="E13" s="305"/>
      <c r="F13" s="551"/>
      <c r="G13" s="552"/>
      <c r="H13" s="552"/>
      <c r="I13" s="552"/>
      <c r="J13" s="539"/>
    </row>
    <row r="14" spans="1:10" s="308" customFormat="1">
      <c r="A14" s="301"/>
      <c r="B14" s="302"/>
      <c r="C14" s="303"/>
      <c r="D14" s="304"/>
      <c r="E14" s="305"/>
      <c r="F14" s="551"/>
      <c r="G14" s="552"/>
      <c r="H14" s="552"/>
      <c r="I14" s="552"/>
      <c r="J14" s="539"/>
    </row>
    <row r="15" spans="1:10" s="308" customFormat="1">
      <c r="A15" s="301"/>
      <c r="B15" s="302"/>
      <c r="C15" s="303"/>
      <c r="D15" s="304"/>
      <c r="E15" s="305"/>
      <c r="F15" s="551"/>
      <c r="G15" s="552"/>
      <c r="H15" s="552"/>
      <c r="I15" s="552"/>
      <c r="J15" s="539"/>
    </row>
    <row r="16" spans="1:10" s="308" customFormat="1">
      <c r="A16" s="301"/>
      <c r="B16" s="302"/>
      <c r="C16" s="303"/>
      <c r="D16" s="304"/>
      <c r="E16" s="305"/>
      <c r="F16" s="551"/>
      <c r="G16" s="552"/>
      <c r="H16" s="552"/>
      <c r="I16" s="552"/>
      <c r="J16" s="539"/>
    </row>
    <row r="17" spans="1:10" s="308" customFormat="1">
      <c r="A17" s="301"/>
      <c r="B17" s="302"/>
      <c r="C17" s="303"/>
      <c r="D17" s="304"/>
      <c r="E17" s="305"/>
      <c r="F17" s="551"/>
      <c r="G17" s="552"/>
      <c r="H17" s="552"/>
      <c r="I17" s="552"/>
      <c r="J17" s="539"/>
    </row>
    <row r="18" spans="1:10" s="308" customFormat="1">
      <c r="A18" s="301"/>
      <c r="B18" s="302"/>
      <c r="C18" s="303"/>
      <c r="D18" s="304"/>
      <c r="E18" s="305"/>
      <c r="F18" s="551"/>
      <c r="G18" s="552"/>
      <c r="H18" s="552"/>
      <c r="I18" s="552"/>
      <c r="J18" s="539"/>
    </row>
    <row r="19" spans="1:10" s="308" customFormat="1">
      <c r="A19" s="301"/>
      <c r="B19" s="302"/>
      <c r="C19" s="303"/>
      <c r="D19" s="304"/>
      <c r="E19" s="305"/>
      <c r="F19" s="551"/>
      <c r="G19" s="552"/>
      <c r="H19" s="552"/>
      <c r="I19" s="552"/>
      <c r="J19" s="539"/>
    </row>
    <row r="20" spans="1:10" s="308" customFormat="1">
      <c r="A20" s="301"/>
      <c r="B20" s="302"/>
      <c r="C20" s="309"/>
      <c r="D20" s="304"/>
      <c r="E20" s="305"/>
      <c r="F20" s="551"/>
      <c r="G20" s="552"/>
      <c r="H20" s="552"/>
      <c r="I20" s="552"/>
      <c r="J20" s="539"/>
    </row>
    <row r="21" spans="1:10" s="203" customFormat="1" ht="24" thickBot="1">
      <c r="A21" s="283"/>
      <c r="B21" s="310" t="s">
        <v>148</v>
      </c>
      <c r="C21" s="285"/>
      <c r="D21" s="285"/>
      <c r="E21" s="311"/>
      <c r="F21" s="311"/>
      <c r="G21" s="280"/>
      <c r="H21" s="546"/>
      <c r="I21" s="546"/>
      <c r="J21" s="546"/>
    </row>
    <row r="22" spans="1:10" ht="24" thickTop="1">
      <c r="G22" s="313"/>
      <c r="H22" s="535"/>
      <c r="I22" s="535"/>
      <c r="J22" s="535"/>
    </row>
    <row r="23" spans="1:10" s="203" customFormat="1">
      <c r="C23" s="234"/>
      <c r="D23" s="314"/>
      <c r="E23" s="234"/>
      <c r="F23" s="234"/>
      <c r="G23" s="218"/>
    </row>
    <row r="24" spans="1:10" s="203" customFormat="1">
      <c r="B24" s="198"/>
      <c r="C24" s="239"/>
      <c r="E24" s="240"/>
      <c r="F24" s="234"/>
    </row>
    <row r="25" spans="1:10" s="203" customFormat="1">
      <c r="B25" s="198"/>
      <c r="C25" s="198"/>
      <c r="E25" s="241"/>
      <c r="F25" s="234"/>
    </row>
    <row r="26" spans="1:10" s="203" customFormat="1">
      <c r="B26" s="198"/>
      <c r="C26" s="198"/>
      <c r="E26" s="241"/>
      <c r="F26" s="234"/>
    </row>
    <row r="27" spans="1:10" s="203" customFormat="1">
      <c r="B27" s="198"/>
      <c r="C27" s="239"/>
      <c r="E27" s="241"/>
      <c r="F27" s="234"/>
    </row>
    <row r="28" spans="1:10" s="203" customFormat="1">
      <c r="B28" s="198"/>
      <c r="C28" s="198"/>
      <c r="E28" s="241"/>
      <c r="F28" s="234"/>
    </row>
    <row r="29" spans="1:10" s="203" customFormat="1">
      <c r="B29" s="198"/>
      <c r="D29" s="205"/>
      <c r="E29" s="234"/>
      <c r="F29" s="234"/>
    </row>
  </sheetData>
  <mergeCells count="8">
    <mergeCell ref="A2:F2"/>
    <mergeCell ref="A3:F3"/>
    <mergeCell ref="A10:A11"/>
    <mergeCell ref="B10:B11"/>
    <mergeCell ref="C10:C11"/>
    <mergeCell ref="D10:D11"/>
    <mergeCell ref="E10:E11"/>
    <mergeCell ref="F10:F11"/>
  </mergeCells>
  <pageMargins left="0.7" right="0.2" top="0.5" bottom="0.25" header="0.3" footer="0.3"/>
  <pageSetup paperSize="9" scale="80" orientation="landscape" r:id="rId1"/>
  <headerFooter>
    <oddHeader>&amp;R&amp;"AngsanaUPC,Regular"&amp;16หน้าที่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R38"/>
  <sheetViews>
    <sheetView view="pageBreakPreview" zoomScale="70" zoomScaleNormal="70" zoomScaleSheetLayoutView="70" workbookViewId="0">
      <selection activeCell="L30" sqref="L30"/>
    </sheetView>
  </sheetViews>
  <sheetFormatPr defaultColWidth="9.42578125" defaultRowHeight="23.25"/>
  <cols>
    <col min="1" max="1" width="22.85546875" style="243" customWidth="1"/>
    <col min="2" max="2" width="7.85546875" style="198" customWidth="1"/>
    <col min="3" max="3" width="61.140625" style="313" customWidth="1"/>
    <col min="4" max="4" width="9.5703125" style="312" customWidth="1"/>
    <col min="5" max="5" width="9.28515625" style="242" customWidth="1"/>
    <col min="6" max="6" width="17.7109375" style="198" customWidth="1"/>
    <col min="7" max="7" width="17.7109375" style="228" customWidth="1"/>
    <col min="8" max="8" width="17.7109375" style="198" customWidth="1"/>
    <col min="9" max="9" width="25.28515625" style="198" customWidth="1"/>
    <col min="10" max="10" width="20.5703125" style="198" customWidth="1"/>
    <col min="11" max="11" width="18.140625" style="198" customWidth="1"/>
    <col min="12" max="12" width="185.28515625" style="198" customWidth="1"/>
    <col min="13" max="13" width="253.7109375" style="198" customWidth="1"/>
    <col min="14" max="14" width="104.28515625" style="198" customWidth="1"/>
    <col min="15" max="15" width="103.7109375" style="198" customWidth="1"/>
    <col min="16" max="16" width="169.7109375" style="198" customWidth="1"/>
    <col min="17" max="17" width="127" style="198" customWidth="1"/>
    <col min="18" max="16384" width="9.42578125" style="198"/>
  </cols>
  <sheetData>
    <row r="1" spans="1:17">
      <c r="I1" s="200" t="s">
        <v>97</v>
      </c>
    </row>
    <row r="2" spans="1:17">
      <c r="A2" s="446" t="s">
        <v>41</v>
      </c>
      <c r="B2" s="446"/>
      <c r="C2" s="446"/>
      <c r="D2" s="446"/>
      <c r="E2" s="446"/>
      <c r="F2" s="446"/>
      <c r="G2" s="446"/>
      <c r="H2" s="446"/>
      <c r="I2" s="446"/>
      <c r="J2" s="201"/>
    </row>
    <row r="3" spans="1:17">
      <c r="A3" s="203" t="s">
        <v>87</v>
      </c>
      <c r="B3" s="198" t="str">
        <f>ปร6!B3</f>
        <v>งานซ่อมแซมพื้นสนามกีฬา KC ยิม</v>
      </c>
      <c r="C3" s="198"/>
      <c r="D3" s="298"/>
      <c r="E3" s="201"/>
      <c r="F3" s="296"/>
      <c r="G3" s="202"/>
      <c r="H3" s="296"/>
    </row>
    <row r="4" spans="1:17">
      <c r="A4" s="203" t="s">
        <v>1</v>
      </c>
      <c r="B4" s="198" t="str">
        <f>ปร6!B4</f>
        <v>มหาวิทยาลัยนวมินทราธิราช</v>
      </c>
      <c r="C4" s="198"/>
      <c r="D4" s="203"/>
      <c r="E4" s="203"/>
      <c r="F4" s="296"/>
      <c r="G4" s="202"/>
      <c r="H4" s="296"/>
      <c r="I4" s="296"/>
      <c r="J4" s="298"/>
    </row>
    <row r="5" spans="1:17">
      <c r="A5" s="203" t="s">
        <v>3</v>
      </c>
      <c r="B5" s="198" t="str">
        <f>ปร6!B5</f>
        <v>คณะพยาบาลศาสตร์เกื้อการุณย์</v>
      </c>
      <c r="C5" s="198"/>
      <c r="D5" s="203"/>
      <c r="E5" s="203"/>
      <c r="F5" s="296"/>
      <c r="G5" s="202"/>
      <c r="H5" s="296"/>
      <c r="I5" s="296"/>
      <c r="J5" s="298"/>
    </row>
    <row r="6" spans="1:17">
      <c r="A6" s="203" t="s">
        <v>5</v>
      </c>
      <c r="C6" s="198"/>
      <c r="D6" s="493"/>
      <c r="E6" s="493"/>
      <c r="F6" s="296"/>
      <c r="G6" s="202"/>
      <c r="H6" s="296"/>
      <c r="I6" s="296"/>
      <c r="J6" s="298"/>
    </row>
    <row r="7" spans="1:17">
      <c r="A7" s="203" t="s">
        <v>7</v>
      </c>
      <c r="B7" s="198" t="str">
        <f>ปร6!B7</f>
        <v>ที่แนบ  มีจำนวน  1 ชุด</v>
      </c>
      <c r="C7" s="198"/>
      <c r="D7" s="493"/>
      <c r="E7" s="493"/>
      <c r="F7" s="298"/>
      <c r="G7" s="202"/>
      <c r="H7" s="298"/>
      <c r="I7" s="298"/>
      <c r="J7" s="298"/>
      <c r="K7" s="535"/>
      <c r="L7" s="535"/>
      <c r="M7" s="535"/>
      <c r="N7" s="535"/>
    </row>
    <row r="8" spans="1:17" ht="24" thickBot="1">
      <c r="A8" s="203" t="s">
        <v>9</v>
      </c>
      <c r="B8" s="198" t="str">
        <f>ปร6!B8</f>
        <v>เมื่อวันที่             เดือน กุมภาพันธ์ พ.ศ.2565</v>
      </c>
      <c r="C8" s="198"/>
      <c r="D8" s="493"/>
      <c r="E8" s="493"/>
      <c r="F8" s="298"/>
      <c r="G8" s="202"/>
      <c r="I8" s="200" t="s">
        <v>10</v>
      </c>
      <c r="K8" s="535"/>
      <c r="L8" s="535"/>
      <c r="M8" s="535"/>
      <c r="N8" s="535"/>
    </row>
    <row r="9" spans="1:17" ht="24" thickTop="1">
      <c r="A9" s="483" t="s">
        <v>11</v>
      </c>
      <c r="B9" s="462" t="s">
        <v>54</v>
      </c>
      <c r="C9" s="495"/>
      <c r="D9" s="486" t="s">
        <v>35</v>
      </c>
      <c r="E9" s="483" t="s">
        <v>36</v>
      </c>
      <c r="F9" s="498" t="s">
        <v>44</v>
      </c>
      <c r="G9" s="499"/>
      <c r="H9" s="486" t="s">
        <v>55</v>
      </c>
      <c r="I9" s="486" t="s">
        <v>14</v>
      </c>
      <c r="J9" s="315"/>
      <c r="K9" s="536"/>
      <c r="L9" s="537"/>
      <c r="M9" s="537"/>
      <c r="N9" s="537"/>
      <c r="O9" s="532" t="s">
        <v>15</v>
      </c>
      <c r="P9" s="502"/>
      <c r="Q9" s="502"/>
    </row>
    <row r="10" spans="1:17" ht="24" thickBot="1">
      <c r="A10" s="494" t="s">
        <v>56</v>
      </c>
      <c r="B10" s="463"/>
      <c r="C10" s="496"/>
      <c r="D10" s="497"/>
      <c r="E10" s="494"/>
      <c r="F10" s="283" t="s">
        <v>47</v>
      </c>
      <c r="G10" s="283" t="s">
        <v>48</v>
      </c>
      <c r="H10" s="497"/>
      <c r="I10" s="497"/>
      <c r="J10" s="315"/>
      <c r="K10" s="536"/>
      <c r="L10" s="538"/>
      <c r="M10" s="538"/>
      <c r="N10" s="538"/>
      <c r="O10" s="533" t="s">
        <v>98</v>
      </c>
      <c r="P10" s="317" t="s">
        <v>99</v>
      </c>
      <c r="Q10" s="317" t="s">
        <v>100</v>
      </c>
    </row>
    <row r="11" spans="1:17" s="308" customFormat="1" ht="24" thickTop="1">
      <c r="A11" s="318"/>
      <c r="B11" s="319" t="s">
        <v>16</v>
      </c>
      <c r="C11" s="320"/>
      <c r="D11" s="321"/>
      <c r="E11" s="320"/>
      <c r="F11" s="322"/>
      <c r="G11" s="323"/>
      <c r="H11" s="324"/>
      <c r="I11" s="323"/>
      <c r="K11" s="539"/>
      <c r="L11" s="539"/>
      <c r="M11" s="539"/>
      <c r="N11" s="539"/>
    </row>
    <row r="12" spans="1:17" s="308" customFormat="1">
      <c r="A12" s="301"/>
      <c r="B12" s="325" t="s">
        <v>49</v>
      </c>
      <c r="C12" s="326"/>
      <c r="D12" s="304"/>
      <c r="E12" s="326"/>
      <c r="F12" s="304"/>
      <c r="G12" s="327"/>
      <c r="H12" s="327"/>
      <c r="I12" s="328"/>
      <c r="K12" s="539"/>
      <c r="L12" s="539"/>
      <c r="M12" s="539"/>
      <c r="N12" s="539"/>
    </row>
    <row r="13" spans="1:17" s="308" customFormat="1">
      <c r="A13" s="329"/>
      <c r="B13" s="503" t="str">
        <f>'ปร.4 '!B13</f>
        <v>งานซ่อมแซมพื้นสนามกีฬา</v>
      </c>
      <c r="C13" s="504"/>
      <c r="D13" s="304"/>
      <c r="E13" s="326"/>
      <c r="F13" s="304"/>
      <c r="G13" s="327"/>
      <c r="H13" s="327"/>
      <c r="I13" s="328"/>
      <c r="K13" s="539"/>
      <c r="L13" s="539"/>
      <c r="M13" s="539"/>
      <c r="N13" s="539"/>
    </row>
    <row r="14" spans="1:17" s="308" customFormat="1">
      <c r="A14" s="301">
        <v>1</v>
      </c>
      <c r="B14" s="500" t="str">
        <f>'ปร.4 '!B19</f>
        <v>รวมราคา งานรื้อถอน</v>
      </c>
      <c r="C14" s="501"/>
      <c r="D14" s="304">
        <v>1</v>
      </c>
      <c r="E14" s="305" t="s">
        <v>39</v>
      </c>
      <c r="F14" s="304"/>
      <c r="G14" s="306"/>
      <c r="H14" s="306"/>
      <c r="I14" s="307"/>
      <c r="K14" s="539"/>
      <c r="L14" s="539"/>
      <c r="M14" s="539"/>
      <c r="N14" s="539"/>
    </row>
    <row r="15" spans="1:17" s="308" customFormat="1">
      <c r="A15" s="301">
        <v>2</v>
      </c>
      <c r="B15" s="500" t="str">
        <f>'ปร.4 '!B35</f>
        <v>รวมราคา งานโครงสร้างพื้น</v>
      </c>
      <c r="C15" s="501"/>
      <c r="D15" s="304">
        <v>1</v>
      </c>
      <c r="E15" s="305" t="s">
        <v>39</v>
      </c>
      <c r="F15" s="304"/>
      <c r="G15" s="306"/>
      <c r="H15" s="306"/>
      <c r="I15" s="307"/>
      <c r="K15" s="539"/>
      <c r="L15" s="539"/>
      <c r="M15" s="539"/>
      <c r="N15" s="539"/>
    </row>
    <row r="16" spans="1:17" s="308" customFormat="1">
      <c r="A16" s="301">
        <v>3</v>
      </c>
      <c r="B16" s="500" t="str">
        <f>'ปร.4 '!B40</f>
        <v>รวมราคา งานสถาปัตยกรรม</v>
      </c>
      <c r="C16" s="501"/>
      <c r="D16" s="304">
        <v>1</v>
      </c>
      <c r="E16" s="305" t="s">
        <v>39</v>
      </c>
      <c r="F16" s="304"/>
      <c r="G16" s="306"/>
      <c r="H16" s="306"/>
      <c r="I16" s="307"/>
      <c r="K16" s="539"/>
      <c r="L16" s="539"/>
      <c r="M16" s="539"/>
      <c r="N16" s="539"/>
    </row>
    <row r="17" spans="1:18" s="308" customFormat="1">
      <c r="A17" s="301">
        <v>4</v>
      </c>
      <c r="B17" s="500" t="str">
        <f>'ปร.4 '!B47</f>
        <v>รวมราคา งานระบบระบายน้ำโดยรอบสนาม</v>
      </c>
      <c r="C17" s="501"/>
      <c r="D17" s="304">
        <v>1</v>
      </c>
      <c r="E17" s="305" t="s">
        <v>39</v>
      </c>
      <c r="F17" s="304"/>
      <c r="G17" s="306"/>
      <c r="H17" s="306"/>
      <c r="I17" s="307"/>
      <c r="K17" s="539"/>
      <c r="L17" s="539"/>
      <c r="M17" s="539"/>
      <c r="N17" s="539"/>
    </row>
    <row r="18" spans="1:18" s="203" customFormat="1" ht="24" thickBot="1">
      <c r="A18" s="330"/>
      <c r="B18" s="267"/>
      <c r="C18" s="331" t="str" cm="1">
        <f t="array" ref="C18:D18">'ปร.4 '!B48:C48</f>
        <v>รวมราคา งานซ่อมแซมพื้นสนามกีฬา</v>
      </c>
      <c r="D18" s="332">
        <v>0</v>
      </c>
      <c r="E18" s="333"/>
      <c r="F18" s="334"/>
      <c r="G18" s="334"/>
      <c r="H18" s="334"/>
      <c r="I18" s="334"/>
      <c r="J18" s="290"/>
      <c r="K18" s="290"/>
      <c r="L18" s="290"/>
      <c r="M18" s="290"/>
      <c r="N18" s="290"/>
      <c r="O18" s="331">
        <f t="shared" ref="K18:Q18" si="0">SUM(M18:N18)</f>
        <v>0</v>
      </c>
      <c r="P18" s="268">
        <f t="shared" si="0"/>
        <v>0</v>
      </c>
      <c r="Q18" s="268">
        <f t="shared" si="0"/>
        <v>0</v>
      </c>
    </row>
    <row r="19" spans="1:18" s="203" customFormat="1" ht="24.75" thickTop="1" thickBot="1">
      <c r="A19" s="335"/>
      <c r="B19" s="336"/>
      <c r="C19" s="337" t="s">
        <v>101</v>
      </c>
      <c r="D19" s="338"/>
      <c r="E19" s="339"/>
      <c r="F19" s="340"/>
      <c r="G19" s="340"/>
      <c r="H19" s="340"/>
      <c r="I19" s="341"/>
      <c r="J19" s="290"/>
      <c r="K19" s="290"/>
      <c r="L19" s="290"/>
      <c r="M19" s="290"/>
      <c r="N19" s="290"/>
      <c r="O19" s="331" t="e">
        <f>SUM(,#REF!,#REF!,#REF!,#REF!,#REF!,O18)</f>
        <v>#REF!</v>
      </c>
      <c r="P19" s="268" t="e">
        <f>SUM(,#REF!,#REF!,#REF!,#REF!,#REF!,P18)</f>
        <v>#REF!</v>
      </c>
      <c r="Q19" s="268" t="e">
        <f>SUM(,#REF!,#REF!,#REF!,#REF!,#REF!,Q18)</f>
        <v>#REF!</v>
      </c>
    </row>
    <row r="20" spans="1:18" ht="24.75" thickTop="1" thickBot="1">
      <c r="A20" s="335"/>
      <c r="B20" s="342" t="s">
        <v>102</v>
      </c>
      <c r="C20" s="337"/>
      <c r="D20" s="338"/>
      <c r="E20" s="339"/>
      <c r="F20" s="341"/>
      <c r="G20" s="341"/>
      <c r="H20" s="341"/>
      <c r="I20" s="341"/>
      <c r="J20" s="290"/>
      <c r="K20" s="290"/>
      <c r="L20" s="290"/>
      <c r="M20" s="290"/>
      <c r="N20" s="290"/>
      <c r="O20" s="534" t="e">
        <f>SUM(,#REF!,O19)</f>
        <v>#REF!</v>
      </c>
      <c r="P20" s="343" t="e">
        <f>SUM(,#REF!,P19)</f>
        <v>#REF!</v>
      </c>
      <c r="Q20" s="343" t="e">
        <f>SUM(,#REF!,Q19)</f>
        <v>#REF!</v>
      </c>
    </row>
    <row r="21" spans="1:18" ht="21.6" customHeight="1" thickTop="1" thickBot="1">
      <c r="A21" s="344" t="s">
        <v>14</v>
      </c>
      <c r="B21" s="345"/>
      <c r="C21" s="369"/>
      <c r="D21" s="370"/>
      <c r="E21" s="371"/>
      <c r="F21" s="369"/>
      <c r="G21" s="369"/>
      <c r="H21" s="369"/>
      <c r="I21" s="369"/>
      <c r="J21" s="290"/>
      <c r="K21" s="290"/>
      <c r="L21" s="290"/>
      <c r="M21" s="290"/>
      <c r="N21" s="290"/>
      <c r="O21" s="534"/>
      <c r="P21" s="343"/>
      <c r="Q21" s="343"/>
    </row>
    <row r="22" spans="1:18" ht="21.6" customHeight="1" thickTop="1" thickBot="1">
      <c r="A22" s="348"/>
      <c r="B22" s="372" t="s">
        <v>103</v>
      </c>
      <c r="C22" s="372"/>
      <c r="D22" s="349"/>
      <c r="E22" s="350" t="s">
        <v>104</v>
      </c>
      <c r="F22" s="349"/>
      <c r="G22" s="351"/>
      <c r="H22" s="349"/>
      <c r="I22" s="352"/>
      <c r="J22" s="353"/>
      <c r="K22" s="540"/>
      <c r="L22" s="290"/>
      <c r="M22" s="290"/>
      <c r="N22" s="290"/>
      <c r="O22" s="534"/>
      <c r="P22" s="343"/>
      <c r="Q22" s="343"/>
    </row>
    <row r="23" spans="1:18" ht="20.25" customHeight="1" thickTop="1" thickBot="1">
      <c r="A23" s="373">
        <v>1</v>
      </c>
      <c r="B23" s="374" t="s">
        <v>158</v>
      </c>
      <c r="C23" s="355"/>
      <c r="D23" s="351"/>
      <c r="E23" s="356" t="s">
        <v>105</v>
      </c>
      <c r="F23" s="357"/>
      <c r="G23" s="351"/>
      <c r="H23" s="349"/>
      <c r="I23" s="352"/>
      <c r="J23" s="353"/>
      <c r="K23" s="354"/>
      <c r="L23" s="290"/>
      <c r="M23" s="290"/>
      <c r="N23" s="290"/>
      <c r="O23" s="343"/>
      <c r="P23" s="343"/>
      <c r="Q23" s="343"/>
    </row>
    <row r="24" spans="1:18" ht="20.25" customHeight="1" thickTop="1" thickBot="1">
      <c r="A24" s="373">
        <v>2</v>
      </c>
      <c r="B24" s="374" t="s">
        <v>159</v>
      </c>
      <c r="C24" s="355"/>
      <c r="D24" s="350"/>
      <c r="E24" s="356" t="s">
        <v>106</v>
      </c>
      <c r="F24" s="357"/>
      <c r="G24" s="357"/>
      <c r="H24" s="349"/>
      <c r="I24" s="352"/>
      <c r="J24" s="353"/>
      <c r="K24" s="354"/>
      <c r="L24" s="290"/>
      <c r="M24" s="290"/>
      <c r="N24" s="290"/>
      <c r="O24" s="343"/>
      <c r="P24" s="343"/>
      <c r="Q24" s="343"/>
    </row>
    <row r="25" spans="1:18" ht="20.25" customHeight="1" thickTop="1" thickBot="1">
      <c r="A25" s="373"/>
      <c r="B25" s="374" t="s">
        <v>107</v>
      </c>
      <c r="C25" s="355"/>
      <c r="D25" s="351"/>
      <c r="E25" s="356" t="s">
        <v>108</v>
      </c>
      <c r="F25" s="357"/>
      <c r="G25" s="351"/>
      <c r="H25" s="349"/>
      <c r="I25" s="352"/>
      <c r="J25" s="354"/>
      <c r="K25" s="354"/>
      <c r="L25" s="290"/>
      <c r="M25" s="290"/>
      <c r="N25" s="290"/>
      <c r="O25" s="343"/>
      <c r="P25" s="343"/>
      <c r="Q25" s="343"/>
    </row>
    <row r="26" spans="1:18" ht="20.25" customHeight="1" thickTop="1" thickBot="1">
      <c r="A26" s="373">
        <v>3</v>
      </c>
      <c r="B26" s="358" t="s">
        <v>109</v>
      </c>
      <c r="C26" s="355"/>
      <c r="D26" s="351"/>
      <c r="E26" s="356" t="s">
        <v>110</v>
      </c>
      <c r="F26" s="357"/>
      <c r="G26" s="351"/>
      <c r="H26" s="349"/>
      <c r="I26" s="352"/>
      <c r="J26" s="354"/>
      <c r="K26" s="354"/>
      <c r="L26" s="290"/>
      <c r="M26" s="290"/>
      <c r="N26" s="290"/>
      <c r="O26" s="343"/>
      <c r="P26" s="343"/>
      <c r="Q26" s="343"/>
    </row>
    <row r="27" spans="1:18" ht="20.25" customHeight="1" thickTop="1" thickBot="1">
      <c r="A27" s="348"/>
      <c r="B27" s="358" t="s">
        <v>111</v>
      </c>
      <c r="C27" s="355"/>
      <c r="D27" s="351"/>
      <c r="E27" s="356" t="s">
        <v>112</v>
      </c>
      <c r="F27" s="357"/>
      <c r="G27" s="351"/>
      <c r="H27" s="349"/>
      <c r="I27" s="352"/>
      <c r="J27" s="354"/>
      <c r="K27" s="354"/>
      <c r="L27" s="290"/>
      <c r="M27" s="290"/>
      <c r="N27" s="290"/>
      <c r="O27" s="343"/>
      <c r="P27" s="343"/>
      <c r="Q27" s="343"/>
    </row>
    <row r="28" spans="1:18" ht="20.25" customHeight="1" thickTop="1" thickBot="1">
      <c r="A28" s="373">
        <v>4</v>
      </c>
      <c r="B28" s="374" t="s">
        <v>160</v>
      </c>
      <c r="C28" s="355"/>
      <c r="D28" s="349"/>
      <c r="E28" s="359"/>
      <c r="F28" s="359"/>
      <c r="G28" s="359"/>
      <c r="H28" s="349"/>
      <c r="I28" s="352"/>
      <c r="J28" s="354"/>
      <c r="K28" s="354"/>
      <c r="L28" s="290"/>
      <c r="M28" s="290"/>
      <c r="N28" s="290"/>
      <c r="O28" s="343"/>
      <c r="P28" s="343"/>
      <c r="Q28" s="343"/>
    </row>
    <row r="29" spans="1:18" ht="20.25" customHeight="1" thickTop="1" thickBot="1">
      <c r="A29" s="373"/>
      <c r="B29" s="374" t="s">
        <v>113</v>
      </c>
      <c r="C29" s="355"/>
      <c r="D29" s="349"/>
      <c r="E29" s="349"/>
      <c r="F29" s="349"/>
      <c r="G29" s="349"/>
      <c r="H29" s="349"/>
      <c r="I29" s="352"/>
      <c r="J29" s="354"/>
      <c r="K29" s="354"/>
      <c r="L29" s="290"/>
      <c r="M29" s="290"/>
      <c r="N29" s="290"/>
      <c r="O29" s="343"/>
      <c r="P29" s="343"/>
      <c r="Q29" s="343"/>
    </row>
    <row r="30" spans="1:18" s="203" customFormat="1" ht="21.6" customHeight="1" thickTop="1" thickBot="1">
      <c r="B30" s="236"/>
      <c r="C30" s="236"/>
      <c r="D30" s="236"/>
      <c r="E30" s="236"/>
      <c r="F30" s="241"/>
      <c r="J30" s="205"/>
      <c r="O30" s="360" t="e">
        <f>#REF!/#REF!</f>
        <v>#REF!</v>
      </c>
      <c r="P30" s="360" t="e">
        <f>#REF!/#REF!</f>
        <v>#REF!</v>
      </c>
      <c r="Q30" s="360" t="e">
        <f>#REF!/#REF!</f>
        <v>#REF!</v>
      </c>
      <c r="R30" s="361" t="e">
        <f>SUM(O30:Q30)</f>
        <v>#REF!</v>
      </c>
    </row>
    <row r="31" spans="1:18" s="203" customFormat="1" ht="21.6" customHeight="1" thickTop="1">
      <c r="A31" s="362"/>
      <c r="B31" s="198"/>
      <c r="C31" s="198"/>
      <c r="D31" s="239"/>
      <c r="F31" s="240"/>
      <c r="H31" s="241"/>
      <c r="I31" s="362"/>
      <c r="J31" s="363"/>
    </row>
    <row r="32" spans="1:18" s="203" customFormat="1" ht="21.6" customHeight="1">
      <c r="A32" s="362"/>
      <c r="B32" s="198"/>
      <c r="C32" s="198"/>
      <c r="D32" s="198"/>
      <c r="F32" s="241"/>
      <c r="H32" s="241"/>
      <c r="I32" s="362"/>
      <c r="J32" s="363"/>
    </row>
    <row r="33" spans="1:10" s="203" customFormat="1" ht="21.6" customHeight="1">
      <c r="A33" s="362"/>
      <c r="B33" s="198"/>
      <c r="C33" s="198"/>
      <c r="D33" s="198"/>
      <c r="F33" s="241"/>
      <c r="H33" s="241"/>
      <c r="I33" s="362"/>
      <c r="J33" s="363"/>
    </row>
    <row r="34" spans="1:10" s="203" customFormat="1" ht="21.6" customHeight="1">
      <c r="A34" s="364"/>
      <c r="B34" s="198"/>
      <c r="C34" s="198"/>
      <c r="D34" s="239"/>
      <c r="F34" s="241"/>
      <c r="G34" s="198"/>
      <c r="H34" s="241"/>
      <c r="I34" s="222"/>
      <c r="J34" s="365"/>
    </row>
    <row r="35" spans="1:10" s="203" customFormat="1">
      <c r="A35" s="364"/>
      <c r="B35" s="363"/>
      <c r="C35" s="198"/>
      <c r="D35" s="198"/>
      <c r="F35" s="241"/>
      <c r="G35" s="366"/>
      <c r="H35" s="366"/>
      <c r="I35" s="222"/>
      <c r="J35" s="365"/>
    </row>
    <row r="36" spans="1:10">
      <c r="A36" s="364"/>
      <c r="B36" s="363"/>
      <c r="C36" s="367"/>
      <c r="D36" s="203"/>
      <c r="E36" s="203"/>
      <c r="F36" s="492"/>
      <c r="G36" s="492"/>
      <c r="H36" s="492"/>
      <c r="I36" s="222"/>
      <c r="J36" s="365"/>
    </row>
    <row r="37" spans="1:10">
      <c r="A37" s="364"/>
      <c r="B37" s="363"/>
      <c r="C37" s="367"/>
      <c r="D37" s="203"/>
      <c r="E37" s="203"/>
      <c r="F37" s="492"/>
      <c r="G37" s="492"/>
      <c r="H37" s="492"/>
      <c r="I37" s="222"/>
      <c r="J37" s="365"/>
    </row>
    <row r="38" spans="1:10">
      <c r="F38" s="368"/>
    </row>
  </sheetData>
  <mergeCells count="21">
    <mergeCell ref="K9:K10"/>
    <mergeCell ref="L9:N9"/>
    <mergeCell ref="O9:Q9"/>
    <mergeCell ref="B13:C13"/>
    <mergeCell ref="B14:C14"/>
    <mergeCell ref="F36:H36"/>
    <mergeCell ref="F37:H37"/>
    <mergeCell ref="A2:I2"/>
    <mergeCell ref="D6:E6"/>
    <mergeCell ref="D7:E7"/>
    <mergeCell ref="D8:E8"/>
    <mergeCell ref="A9:A10"/>
    <mergeCell ref="B9:C10"/>
    <mergeCell ref="D9:D10"/>
    <mergeCell ref="E9:E10"/>
    <mergeCell ref="F9:G9"/>
    <mergeCell ref="H9:H10"/>
    <mergeCell ref="I9:I10"/>
    <mergeCell ref="B15:C15"/>
    <mergeCell ref="B16:C16"/>
    <mergeCell ref="B17:C17"/>
  </mergeCells>
  <printOptions horizontalCentered="1"/>
  <pageMargins left="0.118110236220472" right="0.118110236220472" top="0.44685039399999998" bottom="0.15748031496063" header="0.118110236220472" footer="0.196850393700787"/>
  <pageSetup paperSize="9" scale="70" orientation="landscape" r:id="rId1"/>
  <headerFooter>
    <oddHeader>&amp;R&amp;"AngsanaUPC,Regular"&amp;16หน้าที่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BN55"/>
  <sheetViews>
    <sheetView view="pageBreakPreview" zoomScale="68" zoomScaleNormal="68" zoomScaleSheetLayoutView="68" zoomScalePageLayoutView="68" workbookViewId="0">
      <selection activeCell="AC46" sqref="AC46:BN49"/>
    </sheetView>
  </sheetViews>
  <sheetFormatPr defaultColWidth="9.42578125" defaultRowHeight="23.25"/>
  <cols>
    <col min="1" max="1" width="10" style="198" customWidth="1"/>
    <col min="2" max="2" width="11" style="198" customWidth="1"/>
    <col min="3" max="3" width="75" style="242" customWidth="1"/>
    <col min="4" max="4" width="11.140625" style="312" customWidth="1"/>
    <col min="5" max="5" width="9.85546875" style="242" customWidth="1"/>
    <col min="6" max="7" width="14.28515625" style="198" customWidth="1"/>
    <col min="8" max="8" width="16.140625" style="198" customWidth="1"/>
    <col min="9" max="9" width="15.7109375" style="228" customWidth="1"/>
    <col min="10" max="10" width="16.5703125" style="198" customWidth="1"/>
    <col min="11" max="11" width="14.140625" style="198" customWidth="1"/>
    <col min="12" max="12" width="20.7109375" style="198" customWidth="1"/>
    <col min="13" max="13" width="20.7109375" style="376" customWidth="1"/>
    <col min="14" max="14" width="20.7109375" style="198" customWidth="1"/>
    <col min="15" max="16384" width="9.42578125" style="198"/>
  </cols>
  <sheetData>
    <row r="1" spans="1:11">
      <c r="A1" s="201"/>
      <c r="B1" s="375"/>
      <c r="C1" s="202"/>
      <c r="D1" s="296"/>
      <c r="E1" s="201"/>
      <c r="F1" s="296"/>
      <c r="G1" s="296"/>
      <c r="H1" s="296"/>
      <c r="I1" s="202"/>
      <c r="J1" s="296"/>
      <c r="K1" s="293" t="s">
        <v>97</v>
      </c>
    </row>
    <row r="2" spans="1:11">
      <c r="A2" s="446" t="s">
        <v>41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</row>
    <row r="3" spans="1:11">
      <c r="A3" s="203" t="s">
        <v>87</v>
      </c>
      <c r="B3" s="203"/>
      <c r="C3" s="198" t="str">
        <f>ปร6!B3</f>
        <v>งานซ่อมแซมพื้นสนามกีฬา KC ยิม</v>
      </c>
      <c r="D3" s="298"/>
      <c r="E3" s="201"/>
      <c r="F3" s="296"/>
      <c r="G3" s="296"/>
      <c r="H3" s="296"/>
      <c r="I3" s="202"/>
      <c r="K3" s="296"/>
    </row>
    <row r="4" spans="1:11">
      <c r="A4" s="203" t="s">
        <v>1</v>
      </c>
      <c r="B4" s="203"/>
      <c r="C4" s="198" t="str">
        <f>ปร6!B4</f>
        <v>มหาวิทยาลัยนวมินทราธิราช</v>
      </c>
      <c r="D4" s="203"/>
      <c r="E4" s="203"/>
      <c r="F4" s="296"/>
      <c r="G4" s="296"/>
      <c r="H4" s="296"/>
      <c r="I4" s="202"/>
      <c r="J4" s="296"/>
      <c r="K4" s="296"/>
    </row>
    <row r="5" spans="1:11">
      <c r="A5" s="203" t="s">
        <v>3</v>
      </c>
      <c r="B5" s="203"/>
      <c r="C5" s="198" t="str">
        <f>ปร6!B5</f>
        <v>คณะพยาบาลศาสตร์เกื้อการุณย์</v>
      </c>
      <c r="D5" s="203"/>
      <c r="E5" s="203"/>
      <c r="F5" s="296"/>
      <c r="G5" s="296"/>
      <c r="H5" s="296"/>
      <c r="I5" s="202"/>
      <c r="J5" s="296"/>
      <c r="K5" s="296"/>
    </row>
    <row r="6" spans="1:11">
      <c r="A6" s="203" t="s">
        <v>5</v>
      </c>
      <c r="B6" s="203"/>
      <c r="C6" s="198"/>
      <c r="D6" s="493"/>
      <c r="E6" s="493"/>
      <c r="F6" s="296"/>
      <c r="G6" s="296"/>
      <c r="H6" s="296"/>
      <c r="I6" s="202"/>
      <c r="J6" s="296"/>
      <c r="K6" s="296"/>
    </row>
    <row r="7" spans="1:11">
      <c r="A7" s="203" t="s">
        <v>7</v>
      </c>
      <c r="B7" s="203"/>
      <c r="C7" s="198" t="str">
        <f>ปร6!B7</f>
        <v>ที่แนบ  มีจำนวน  1 ชุด</v>
      </c>
      <c r="D7" s="493"/>
      <c r="E7" s="493"/>
      <c r="F7" s="298"/>
      <c r="G7" s="298"/>
      <c r="H7" s="298"/>
      <c r="I7" s="202"/>
      <c r="J7" s="298"/>
      <c r="K7" s="298"/>
    </row>
    <row r="8" spans="1:11" ht="24" thickBot="1">
      <c r="A8" s="203" t="s">
        <v>9</v>
      </c>
      <c r="B8" s="203"/>
      <c r="C8" s="198" t="str">
        <f>ปร6!B8</f>
        <v>เมื่อวันที่             เดือน กุมภาพันธ์ พ.ศ.2565</v>
      </c>
      <c r="D8" s="493"/>
      <c r="E8" s="493"/>
      <c r="F8" s="298"/>
      <c r="G8" s="298"/>
      <c r="H8" s="298"/>
      <c r="I8" s="202"/>
      <c r="K8" s="299" t="s">
        <v>10</v>
      </c>
    </row>
    <row r="9" spans="1:11" ht="24" thickTop="1">
      <c r="A9" s="509" t="s">
        <v>11</v>
      </c>
      <c r="B9" s="514" t="s">
        <v>54</v>
      </c>
      <c r="C9" s="515"/>
      <c r="D9" s="486" t="s">
        <v>35</v>
      </c>
      <c r="E9" s="483" t="s">
        <v>36</v>
      </c>
      <c r="F9" s="511" t="s">
        <v>121</v>
      </c>
      <c r="G9" s="512"/>
      <c r="H9" s="513" t="s">
        <v>44</v>
      </c>
      <c r="I9" s="512"/>
      <c r="J9" s="300" t="s">
        <v>47</v>
      </c>
      <c r="K9" s="507" t="s">
        <v>14</v>
      </c>
    </row>
    <row r="10" spans="1:11" ht="24" thickBot="1">
      <c r="A10" s="510" t="s">
        <v>56</v>
      </c>
      <c r="B10" s="516"/>
      <c r="C10" s="517"/>
      <c r="D10" s="497"/>
      <c r="E10" s="494"/>
      <c r="F10" s="377" t="s">
        <v>86</v>
      </c>
      <c r="G10" s="377" t="s">
        <v>46</v>
      </c>
      <c r="H10" s="377" t="s">
        <v>47</v>
      </c>
      <c r="I10" s="377" t="s">
        <v>48</v>
      </c>
      <c r="J10" s="316" t="s">
        <v>122</v>
      </c>
      <c r="K10" s="508"/>
    </row>
    <row r="11" spans="1:11" s="433" customFormat="1" ht="24" thickTop="1">
      <c r="A11" s="428"/>
      <c r="B11" s="429" t="s">
        <v>16</v>
      </c>
      <c r="C11" s="430"/>
      <c r="D11" s="431"/>
      <c r="E11" s="432"/>
      <c r="F11" s="431"/>
      <c r="G11" s="431"/>
      <c r="H11" s="431"/>
      <c r="I11" s="431"/>
      <c r="J11" s="431"/>
      <c r="K11" s="431"/>
    </row>
    <row r="12" spans="1:11" s="433" customFormat="1">
      <c r="A12" s="428"/>
      <c r="B12" s="429" t="s">
        <v>114</v>
      </c>
      <c r="C12" s="430"/>
      <c r="D12" s="431"/>
      <c r="E12" s="432"/>
      <c r="F12" s="431"/>
      <c r="G12" s="431"/>
      <c r="H12" s="431"/>
      <c r="I12" s="431"/>
      <c r="J12" s="431"/>
      <c r="K12" s="431"/>
    </row>
    <row r="13" spans="1:11" s="433" customFormat="1">
      <c r="A13" s="434"/>
      <c r="B13" s="429" t="s">
        <v>137</v>
      </c>
      <c r="C13" s="435"/>
      <c r="D13" s="431"/>
      <c r="E13" s="432"/>
      <c r="F13" s="431"/>
      <c r="G13" s="431"/>
      <c r="H13" s="431"/>
      <c r="I13" s="431"/>
      <c r="J13" s="431"/>
      <c r="K13" s="431"/>
    </row>
    <row r="14" spans="1:11" s="441" customFormat="1">
      <c r="A14" s="444">
        <v>1</v>
      </c>
      <c r="B14" s="443" t="s">
        <v>115</v>
      </c>
      <c r="C14" s="438"/>
      <c r="D14" s="439"/>
      <c r="E14" s="440"/>
      <c r="F14" s="439"/>
      <c r="G14" s="439"/>
      <c r="H14" s="439"/>
      <c r="I14" s="439"/>
      <c r="J14" s="439"/>
      <c r="K14" s="439"/>
    </row>
    <row r="15" spans="1:11" s="441" customFormat="1">
      <c r="A15" s="442"/>
      <c r="B15" s="437" t="s">
        <v>116</v>
      </c>
      <c r="C15" s="438" t="s">
        <v>119</v>
      </c>
      <c r="D15" s="439">
        <v>1</v>
      </c>
      <c r="E15" s="440" t="s">
        <v>39</v>
      </c>
      <c r="F15" s="439"/>
      <c r="G15" s="439"/>
      <c r="H15" s="439"/>
      <c r="I15" s="439"/>
      <c r="J15" s="439"/>
      <c r="K15" s="439"/>
    </row>
    <row r="16" spans="1:11" s="441" customFormat="1">
      <c r="A16" s="436"/>
      <c r="B16" s="437" t="s">
        <v>116</v>
      </c>
      <c r="C16" s="438" t="s">
        <v>120</v>
      </c>
      <c r="D16" s="439">
        <v>491</v>
      </c>
      <c r="E16" s="440" t="s">
        <v>50</v>
      </c>
      <c r="F16" s="439"/>
      <c r="G16" s="439"/>
      <c r="H16" s="439"/>
      <c r="I16" s="439"/>
      <c r="J16" s="439"/>
      <c r="K16" s="439"/>
    </row>
    <row r="17" spans="1:14" s="441" customFormat="1">
      <c r="A17" s="442"/>
      <c r="B17" s="437" t="s">
        <v>116</v>
      </c>
      <c r="C17" s="438" t="s">
        <v>153</v>
      </c>
      <c r="D17" s="439">
        <v>110</v>
      </c>
      <c r="E17" s="440" t="s">
        <v>51</v>
      </c>
      <c r="F17" s="439"/>
      <c r="G17" s="439"/>
      <c r="H17" s="439"/>
      <c r="I17" s="439"/>
      <c r="J17" s="439"/>
      <c r="K17" s="439"/>
    </row>
    <row r="18" spans="1:14" s="441" customFormat="1">
      <c r="A18" s="436"/>
      <c r="B18" s="437"/>
      <c r="C18" s="438"/>
      <c r="D18" s="439"/>
      <c r="E18" s="440"/>
      <c r="F18" s="439"/>
      <c r="G18" s="439"/>
      <c r="H18" s="439"/>
      <c r="I18" s="439"/>
      <c r="J18" s="439"/>
      <c r="K18" s="439"/>
    </row>
    <row r="19" spans="1:14" ht="24" thickBot="1">
      <c r="A19" s="330"/>
      <c r="B19" s="505" t="s">
        <v>117</v>
      </c>
      <c r="C19" s="506"/>
      <c r="D19" s="332"/>
      <c r="E19" s="333"/>
      <c r="F19" s="268"/>
      <c r="G19" s="268"/>
      <c r="H19" s="268"/>
      <c r="I19" s="268"/>
      <c r="J19" s="268"/>
      <c r="K19" s="268"/>
      <c r="M19" s="378"/>
      <c r="N19" s="229"/>
    </row>
    <row r="20" spans="1:14" s="308" customFormat="1" ht="24" thickTop="1">
      <c r="A20" s="419">
        <v>2</v>
      </c>
      <c r="B20" s="420" t="s">
        <v>82</v>
      </c>
      <c r="C20" s="421"/>
      <c r="D20" s="422"/>
      <c r="E20" s="423"/>
      <c r="F20" s="422"/>
      <c r="G20" s="424"/>
      <c r="H20" s="424"/>
      <c r="I20" s="425"/>
      <c r="J20" s="426"/>
      <c r="K20" s="427"/>
    </row>
    <row r="21" spans="1:14" s="441" customFormat="1">
      <c r="A21" s="442"/>
      <c r="B21" s="437" t="s">
        <v>116</v>
      </c>
      <c r="C21" s="438" t="s">
        <v>151</v>
      </c>
      <c r="D21" s="439">
        <v>50</v>
      </c>
      <c r="E21" s="440" t="s">
        <v>131</v>
      </c>
      <c r="F21" s="439"/>
      <c r="G21" s="439"/>
      <c r="H21" s="439"/>
      <c r="I21" s="439"/>
      <c r="J21" s="439"/>
      <c r="K21" s="439"/>
    </row>
    <row r="22" spans="1:14" s="441" customFormat="1">
      <c r="A22" s="436"/>
      <c r="B22" s="437"/>
      <c r="C22" s="445" t="s">
        <v>123</v>
      </c>
      <c r="D22" s="439"/>
      <c r="E22" s="440"/>
      <c r="F22" s="439"/>
      <c r="G22" s="439"/>
      <c r="H22" s="439"/>
      <c r="I22" s="439"/>
      <c r="J22" s="439"/>
      <c r="K22" s="439"/>
    </row>
    <row r="23" spans="1:14" s="441" customFormat="1">
      <c r="A23" s="442"/>
      <c r="B23" s="437" t="s">
        <v>116</v>
      </c>
      <c r="C23" s="438" t="s">
        <v>167</v>
      </c>
      <c r="D23" s="439">
        <v>491</v>
      </c>
      <c r="E23" s="440" t="s">
        <v>50</v>
      </c>
      <c r="F23" s="439"/>
      <c r="G23" s="439"/>
      <c r="H23" s="439"/>
      <c r="I23" s="439"/>
      <c r="J23" s="439"/>
      <c r="K23" s="439"/>
    </row>
    <row r="24" spans="1:14" s="441" customFormat="1">
      <c r="A24" s="436"/>
      <c r="B24" s="437" t="s">
        <v>116</v>
      </c>
      <c r="C24" s="438" t="s">
        <v>125</v>
      </c>
      <c r="D24" s="439"/>
      <c r="E24" s="440" t="s">
        <v>124</v>
      </c>
      <c r="F24" s="439"/>
      <c r="G24" s="439"/>
      <c r="H24" s="439"/>
      <c r="I24" s="439"/>
      <c r="J24" s="439"/>
      <c r="K24" s="439"/>
    </row>
    <row r="25" spans="1:14" s="441" customFormat="1">
      <c r="A25" s="442"/>
      <c r="B25" s="437"/>
      <c r="C25" s="445" t="s">
        <v>126</v>
      </c>
      <c r="D25" s="439">
        <v>10.852</v>
      </c>
      <c r="E25" s="440" t="s">
        <v>50</v>
      </c>
      <c r="F25" s="439"/>
      <c r="G25" s="439"/>
      <c r="H25" s="439"/>
      <c r="I25" s="439"/>
      <c r="J25" s="439"/>
      <c r="K25" s="439"/>
    </row>
    <row r="26" spans="1:14" s="441" customFormat="1">
      <c r="A26" s="436"/>
      <c r="B26" s="437" t="s">
        <v>116</v>
      </c>
      <c r="C26" s="438" t="s">
        <v>152</v>
      </c>
      <c r="D26" s="439">
        <f>D25*0.8</f>
        <v>8.6816000000000013</v>
      </c>
      <c r="E26" s="440" t="s">
        <v>50</v>
      </c>
      <c r="F26" s="439"/>
      <c r="G26" s="439"/>
      <c r="H26" s="439"/>
      <c r="I26" s="439"/>
      <c r="J26" s="439"/>
      <c r="K26" s="439"/>
    </row>
    <row r="27" spans="1:14" s="441" customFormat="1">
      <c r="A27" s="442"/>
      <c r="B27" s="437" t="s">
        <v>116</v>
      </c>
      <c r="C27" s="438" t="s">
        <v>127</v>
      </c>
      <c r="D27" s="439">
        <f>D25</f>
        <v>10.852</v>
      </c>
      <c r="E27" s="440" t="s">
        <v>50</v>
      </c>
      <c r="F27" s="439"/>
      <c r="G27" s="439"/>
      <c r="H27" s="439"/>
      <c r="I27" s="439"/>
      <c r="J27" s="439"/>
      <c r="K27" s="439"/>
    </row>
    <row r="28" spans="1:14" s="441" customFormat="1">
      <c r="A28" s="436"/>
      <c r="B28" s="437" t="s">
        <v>116</v>
      </c>
      <c r="C28" s="438" t="s">
        <v>128</v>
      </c>
      <c r="D28" s="439">
        <f>D26*0.3</f>
        <v>2.6044800000000001</v>
      </c>
      <c r="E28" s="440" t="s">
        <v>129</v>
      </c>
      <c r="F28" s="439"/>
      <c r="G28" s="439"/>
      <c r="H28" s="439"/>
      <c r="I28" s="439"/>
      <c r="J28" s="439"/>
      <c r="K28" s="439"/>
    </row>
    <row r="29" spans="1:14" s="441" customFormat="1">
      <c r="A29" s="442"/>
      <c r="B29" s="437" t="s">
        <v>116</v>
      </c>
      <c r="C29" s="438" t="s">
        <v>130</v>
      </c>
      <c r="D29" s="439">
        <f>D25*0.25</f>
        <v>2.7130000000000001</v>
      </c>
      <c r="E29" s="440" t="s">
        <v>124</v>
      </c>
      <c r="F29" s="439"/>
      <c r="G29" s="439"/>
      <c r="H29" s="439"/>
      <c r="I29" s="439"/>
      <c r="J29" s="439"/>
      <c r="K29" s="439"/>
    </row>
    <row r="30" spans="1:14" s="441" customFormat="1">
      <c r="A30" s="436"/>
      <c r="B30" s="437" t="s">
        <v>116</v>
      </c>
      <c r="C30" s="438" t="s">
        <v>165</v>
      </c>
      <c r="D30" s="439">
        <v>50</v>
      </c>
      <c r="E30" s="440" t="s">
        <v>131</v>
      </c>
      <c r="F30" s="439"/>
      <c r="G30" s="439"/>
      <c r="H30" s="439"/>
      <c r="I30" s="439"/>
      <c r="J30" s="439"/>
      <c r="K30" s="439"/>
    </row>
    <row r="31" spans="1:14" s="441" customFormat="1">
      <c r="A31" s="442"/>
      <c r="B31" s="437" t="s">
        <v>116</v>
      </c>
      <c r="C31" s="438" t="s">
        <v>132</v>
      </c>
      <c r="D31" s="439">
        <v>491</v>
      </c>
      <c r="E31" s="440" t="s">
        <v>50</v>
      </c>
      <c r="F31" s="439"/>
      <c r="G31" s="439"/>
      <c r="H31" s="439"/>
      <c r="I31" s="439"/>
      <c r="J31" s="439"/>
      <c r="K31" s="439"/>
    </row>
    <row r="32" spans="1:14" s="441" customFormat="1">
      <c r="A32" s="436"/>
      <c r="B32" s="437" t="s">
        <v>116</v>
      </c>
      <c r="C32" s="438" t="s">
        <v>83</v>
      </c>
      <c r="D32" s="439">
        <v>157</v>
      </c>
      <c r="E32" s="440" t="s">
        <v>51</v>
      </c>
      <c r="F32" s="439"/>
      <c r="G32" s="439"/>
      <c r="H32" s="439"/>
      <c r="I32" s="439"/>
      <c r="J32" s="439"/>
      <c r="K32" s="439"/>
    </row>
    <row r="33" spans="1:66" s="441" customFormat="1">
      <c r="A33" s="436"/>
      <c r="B33" s="437" t="s">
        <v>116</v>
      </c>
      <c r="C33" s="438" t="s">
        <v>166</v>
      </c>
      <c r="D33" s="439">
        <v>50</v>
      </c>
      <c r="E33" s="440" t="s">
        <v>50</v>
      </c>
      <c r="F33" s="439"/>
      <c r="G33" s="439"/>
      <c r="H33" s="439"/>
      <c r="I33" s="439"/>
      <c r="J33" s="439"/>
      <c r="K33" s="439"/>
    </row>
    <row r="34" spans="1:66" s="441" customFormat="1">
      <c r="A34" s="442"/>
      <c r="B34" s="437"/>
      <c r="C34" s="438"/>
      <c r="D34" s="439"/>
      <c r="E34" s="440"/>
      <c r="F34" s="439"/>
      <c r="G34" s="439"/>
      <c r="H34" s="439"/>
      <c r="I34" s="439"/>
      <c r="J34" s="439"/>
      <c r="K34" s="439"/>
    </row>
    <row r="35" spans="1:66" s="203" customFormat="1" ht="24" thickBot="1">
      <c r="A35" s="379"/>
      <c r="B35" s="505" t="s">
        <v>118</v>
      </c>
      <c r="C35" s="506"/>
      <c r="D35" s="380"/>
      <c r="E35" s="381"/>
      <c r="F35" s="268"/>
      <c r="G35" s="268"/>
      <c r="H35" s="268"/>
      <c r="I35" s="268"/>
      <c r="J35" s="268"/>
      <c r="K35" s="382"/>
      <c r="M35" s="383"/>
    </row>
    <row r="36" spans="1:66" s="308" customFormat="1" ht="24" thickTop="1">
      <c r="A36" s="419">
        <v>3</v>
      </c>
      <c r="B36" s="420" t="s">
        <v>85</v>
      </c>
      <c r="C36" s="421"/>
      <c r="D36" s="422"/>
      <c r="E36" s="423"/>
      <c r="F36" s="422"/>
      <c r="G36" s="424"/>
      <c r="H36" s="424"/>
      <c r="I36" s="425"/>
      <c r="J36" s="426"/>
      <c r="K36" s="427"/>
    </row>
    <row r="37" spans="1:66" s="441" customFormat="1">
      <c r="A37" s="442"/>
      <c r="B37" s="437" t="s">
        <v>116</v>
      </c>
      <c r="C37" s="438" t="s">
        <v>133</v>
      </c>
      <c r="D37" s="439">
        <v>491</v>
      </c>
      <c r="E37" s="440" t="s">
        <v>50</v>
      </c>
      <c r="F37" s="439"/>
      <c r="G37" s="439"/>
      <c r="H37" s="439"/>
      <c r="I37" s="439"/>
      <c r="J37" s="439"/>
      <c r="K37" s="439"/>
    </row>
    <row r="38" spans="1:66" s="441" customFormat="1">
      <c r="A38" s="436"/>
      <c r="B38" s="437" t="s">
        <v>116</v>
      </c>
      <c r="C38" s="438" t="s">
        <v>154</v>
      </c>
      <c r="D38" s="439">
        <v>1</v>
      </c>
      <c r="E38" s="440" t="s">
        <v>39</v>
      </c>
      <c r="F38" s="439"/>
      <c r="G38" s="439"/>
      <c r="H38" s="439"/>
      <c r="I38" s="439"/>
      <c r="J38" s="439"/>
      <c r="K38" s="439"/>
    </row>
    <row r="39" spans="1:66" s="441" customFormat="1">
      <c r="A39" s="442"/>
      <c r="B39" s="437"/>
      <c r="C39" s="438" t="s">
        <v>155</v>
      </c>
      <c r="D39" s="439"/>
      <c r="E39" s="440"/>
      <c r="F39" s="439"/>
      <c r="G39" s="439"/>
      <c r="H39" s="439"/>
      <c r="I39" s="439"/>
      <c r="J39" s="439"/>
      <c r="K39" s="439"/>
    </row>
    <row r="40" spans="1:66" s="203" customFormat="1" ht="24" thickBot="1">
      <c r="A40" s="379"/>
      <c r="B40" s="505" t="s">
        <v>134</v>
      </c>
      <c r="C40" s="506"/>
      <c r="D40" s="380"/>
      <c r="E40" s="381"/>
      <c r="F40" s="268"/>
      <c r="G40" s="268"/>
      <c r="H40" s="268"/>
      <c r="I40" s="268"/>
      <c r="J40" s="268"/>
      <c r="K40" s="382"/>
      <c r="M40" s="383"/>
    </row>
    <row r="41" spans="1:66" s="308" customFormat="1" ht="24" thickTop="1">
      <c r="A41" s="419">
        <v>4</v>
      </c>
      <c r="B41" s="420" t="s">
        <v>135</v>
      </c>
      <c r="C41" s="421"/>
      <c r="D41" s="422"/>
      <c r="E41" s="423"/>
      <c r="F41" s="422"/>
      <c r="G41" s="424"/>
      <c r="H41" s="424"/>
      <c r="I41" s="425"/>
      <c r="J41" s="426"/>
      <c r="K41" s="427"/>
    </row>
    <row r="42" spans="1:66" s="441" customFormat="1">
      <c r="A42" s="442"/>
      <c r="B42" s="437" t="s">
        <v>116</v>
      </c>
      <c r="C42" s="438" t="s">
        <v>163</v>
      </c>
      <c r="D42" s="439">
        <v>105</v>
      </c>
      <c r="E42" s="440" t="s">
        <v>51</v>
      </c>
      <c r="F42" s="439"/>
      <c r="G42" s="439"/>
      <c r="H42" s="439"/>
      <c r="I42" s="439"/>
      <c r="J42" s="439"/>
      <c r="K42" s="439"/>
    </row>
    <row r="43" spans="1:66" s="441" customFormat="1">
      <c r="A43" s="442"/>
      <c r="B43" s="437" t="s">
        <v>116</v>
      </c>
      <c r="C43" s="438" t="s">
        <v>161</v>
      </c>
      <c r="D43" s="439">
        <v>105</v>
      </c>
      <c r="E43" s="440" t="s">
        <v>51</v>
      </c>
      <c r="F43" s="439"/>
      <c r="G43" s="439"/>
      <c r="H43" s="439"/>
      <c r="I43" s="439"/>
      <c r="J43" s="439"/>
      <c r="K43" s="439"/>
      <c r="N43" s="553"/>
      <c r="O43" s="553"/>
      <c r="P43" s="553"/>
      <c r="Q43" s="553"/>
      <c r="R43" s="553"/>
      <c r="S43" s="553"/>
      <c r="T43" s="553"/>
      <c r="U43" s="553"/>
      <c r="V43" s="553"/>
      <c r="W43" s="553"/>
      <c r="X43" s="553"/>
      <c r="Y43" s="553"/>
      <c r="Z43" s="553"/>
      <c r="AA43" s="553"/>
      <c r="AB43" s="553"/>
      <c r="AC43" s="553"/>
    </row>
    <row r="44" spans="1:66" s="441" customFormat="1">
      <c r="A44" s="442"/>
      <c r="B44" s="437" t="s">
        <v>116</v>
      </c>
      <c r="C44" s="438" t="s">
        <v>164</v>
      </c>
      <c r="D44" s="439">
        <v>9</v>
      </c>
      <c r="E44" s="440" t="s">
        <v>84</v>
      </c>
      <c r="F44" s="439"/>
      <c r="G44" s="439"/>
      <c r="H44" s="439"/>
      <c r="I44" s="439"/>
      <c r="J44" s="439"/>
      <c r="K44" s="439"/>
      <c r="N44" s="553"/>
      <c r="O44" s="553"/>
      <c r="P44" s="553"/>
      <c r="Q44" s="553"/>
      <c r="R44" s="553"/>
      <c r="S44" s="553"/>
      <c r="T44" s="553"/>
      <c r="U44" s="553"/>
      <c r="V44" s="553"/>
      <c r="W44" s="553"/>
      <c r="X44" s="553"/>
      <c r="Y44" s="553"/>
      <c r="Z44" s="553"/>
      <c r="AA44" s="553"/>
      <c r="AB44" s="553"/>
      <c r="AC44" s="553"/>
    </row>
    <row r="45" spans="1:66" s="441" customFormat="1">
      <c r="A45" s="442"/>
      <c r="B45" s="437" t="s">
        <v>116</v>
      </c>
      <c r="C45" s="438" t="s">
        <v>162</v>
      </c>
      <c r="D45" s="439">
        <v>1</v>
      </c>
      <c r="E45" s="440" t="s">
        <v>39</v>
      </c>
      <c r="F45" s="439"/>
      <c r="G45" s="439"/>
      <c r="H45" s="439"/>
      <c r="I45" s="439"/>
      <c r="J45" s="439"/>
      <c r="K45" s="439"/>
      <c r="N45" s="553"/>
      <c r="O45" s="553"/>
      <c r="P45" s="553"/>
      <c r="Q45" s="553"/>
      <c r="R45" s="553"/>
      <c r="S45" s="553"/>
      <c r="T45" s="553"/>
      <c r="U45" s="553"/>
      <c r="V45" s="553"/>
      <c r="W45" s="553"/>
      <c r="X45" s="553"/>
      <c r="Y45" s="553"/>
      <c r="Z45" s="553"/>
      <c r="AA45" s="553"/>
      <c r="AB45" s="553"/>
      <c r="AC45" s="553"/>
    </row>
    <row r="46" spans="1:66" s="441" customFormat="1">
      <c r="A46" s="442"/>
      <c r="B46" s="437"/>
      <c r="C46" s="438"/>
      <c r="D46" s="439"/>
      <c r="E46" s="440"/>
      <c r="F46" s="439"/>
      <c r="G46" s="439"/>
      <c r="H46" s="439"/>
      <c r="I46" s="439"/>
      <c r="J46" s="439"/>
      <c r="K46" s="554"/>
      <c r="L46" s="553"/>
      <c r="M46" s="553"/>
      <c r="N46" s="553"/>
      <c r="O46" s="553"/>
      <c r="P46" s="553"/>
      <c r="Q46" s="553"/>
      <c r="R46" s="553"/>
      <c r="S46" s="553"/>
      <c r="T46" s="553"/>
      <c r="U46" s="553"/>
      <c r="V46" s="553"/>
      <c r="W46" s="553"/>
      <c r="X46" s="553"/>
      <c r="Y46" s="553"/>
      <c r="Z46" s="553"/>
      <c r="AA46" s="553"/>
      <c r="AB46" s="553"/>
      <c r="AC46" s="553"/>
      <c r="AD46" s="553"/>
      <c r="AE46" s="553"/>
      <c r="AF46" s="553"/>
      <c r="AG46" s="553"/>
      <c r="AH46" s="553"/>
      <c r="AI46" s="553"/>
      <c r="AJ46" s="553"/>
      <c r="AK46" s="553"/>
      <c r="AL46" s="553"/>
      <c r="AM46" s="553"/>
      <c r="AN46" s="553"/>
      <c r="AO46" s="553"/>
      <c r="AP46" s="553"/>
      <c r="AQ46" s="553"/>
      <c r="AR46" s="553"/>
      <c r="AS46" s="553"/>
      <c r="AT46" s="553"/>
      <c r="AU46" s="553"/>
      <c r="AV46" s="553"/>
      <c r="AW46" s="553"/>
      <c r="AX46" s="553"/>
      <c r="AY46" s="553"/>
      <c r="AZ46" s="553"/>
      <c r="BA46" s="553"/>
      <c r="BB46" s="553"/>
      <c r="BC46" s="553"/>
      <c r="BD46" s="553"/>
      <c r="BE46" s="553"/>
      <c r="BF46" s="553"/>
      <c r="BG46" s="553"/>
      <c r="BH46" s="553"/>
      <c r="BI46" s="553"/>
      <c r="BJ46" s="553"/>
      <c r="BK46" s="553"/>
      <c r="BL46" s="553"/>
      <c r="BM46" s="553"/>
      <c r="BN46" s="553"/>
    </row>
    <row r="47" spans="1:66" s="203" customFormat="1" ht="24" thickBot="1">
      <c r="A47" s="379"/>
      <c r="B47" s="505" t="s">
        <v>136</v>
      </c>
      <c r="C47" s="506"/>
      <c r="D47" s="380"/>
      <c r="E47" s="381"/>
      <c r="F47" s="268"/>
      <c r="G47" s="268"/>
      <c r="H47" s="268"/>
      <c r="I47" s="268"/>
      <c r="J47" s="268"/>
      <c r="K47" s="555"/>
      <c r="L47" s="546"/>
      <c r="M47" s="556"/>
      <c r="N47" s="546"/>
      <c r="O47" s="546"/>
      <c r="P47" s="546"/>
      <c r="Q47" s="546"/>
      <c r="R47" s="546"/>
      <c r="S47" s="546"/>
      <c r="T47" s="546"/>
      <c r="U47" s="546"/>
      <c r="V47" s="546"/>
      <c r="W47" s="546"/>
      <c r="X47" s="546"/>
      <c r="Y47" s="546"/>
      <c r="Z47" s="546"/>
      <c r="AA47" s="546"/>
      <c r="AB47" s="546"/>
      <c r="AC47" s="546"/>
      <c r="AD47" s="546"/>
      <c r="AE47" s="546"/>
      <c r="AF47" s="546"/>
      <c r="AG47" s="546"/>
      <c r="AH47" s="546"/>
      <c r="AI47" s="546"/>
      <c r="AJ47" s="546"/>
      <c r="AK47" s="546"/>
      <c r="AL47" s="546"/>
      <c r="AM47" s="546"/>
      <c r="AN47" s="546"/>
      <c r="AO47" s="546"/>
      <c r="AP47" s="546"/>
      <c r="AQ47" s="546"/>
      <c r="AR47" s="546"/>
      <c r="AS47" s="546"/>
      <c r="AT47" s="546"/>
      <c r="AU47" s="546"/>
      <c r="AV47" s="546"/>
      <c r="AW47" s="546"/>
      <c r="AX47" s="546"/>
      <c r="AY47" s="546"/>
      <c r="AZ47" s="546"/>
      <c r="BA47" s="546"/>
      <c r="BB47" s="546"/>
      <c r="BC47" s="546"/>
      <c r="BD47" s="546"/>
      <c r="BE47" s="546"/>
      <c r="BF47" s="546"/>
      <c r="BG47" s="546"/>
      <c r="BH47" s="546"/>
      <c r="BI47" s="546"/>
      <c r="BJ47" s="546"/>
      <c r="BK47" s="546"/>
      <c r="BL47" s="546"/>
      <c r="BM47" s="546"/>
      <c r="BN47" s="546"/>
    </row>
    <row r="48" spans="1:66" s="384" customFormat="1" ht="24.75" thickTop="1" thickBot="1">
      <c r="A48" s="379"/>
      <c r="B48" s="505" t="s">
        <v>138</v>
      </c>
      <c r="C48" s="506"/>
      <c r="D48" s="380"/>
      <c r="E48" s="381"/>
      <c r="F48" s="268"/>
      <c r="G48" s="268"/>
      <c r="H48" s="268"/>
      <c r="I48" s="268"/>
      <c r="J48" s="268"/>
      <c r="K48" s="555"/>
      <c r="L48" s="535"/>
      <c r="M48" s="557"/>
      <c r="N48" s="535"/>
      <c r="O48" s="535"/>
      <c r="P48" s="535"/>
      <c r="Q48" s="535"/>
      <c r="R48" s="535"/>
      <c r="S48" s="535"/>
      <c r="T48" s="535"/>
      <c r="U48" s="535"/>
      <c r="V48" s="535"/>
      <c r="W48" s="535"/>
      <c r="X48" s="535"/>
      <c r="Y48" s="535"/>
      <c r="Z48" s="535"/>
      <c r="AA48" s="535"/>
      <c r="AB48" s="535"/>
      <c r="AC48" s="535"/>
      <c r="AD48" s="535"/>
      <c r="AE48" s="535"/>
      <c r="AF48" s="535"/>
      <c r="AG48" s="535"/>
      <c r="AH48" s="535"/>
      <c r="AI48" s="535"/>
      <c r="AJ48" s="535"/>
      <c r="AK48" s="535"/>
      <c r="AL48" s="535"/>
      <c r="AM48" s="535"/>
      <c r="AN48" s="535"/>
      <c r="AO48" s="535"/>
      <c r="AP48" s="535"/>
      <c r="AQ48" s="535"/>
      <c r="AR48" s="535"/>
      <c r="AS48" s="535"/>
      <c r="AT48" s="535"/>
      <c r="AU48" s="535"/>
      <c r="AV48" s="535"/>
      <c r="AW48" s="535"/>
      <c r="AX48" s="535"/>
      <c r="AY48" s="535"/>
      <c r="AZ48" s="535"/>
      <c r="BA48" s="535"/>
      <c r="BB48" s="535"/>
      <c r="BC48" s="535"/>
      <c r="BD48" s="535"/>
      <c r="BE48" s="535"/>
      <c r="BF48" s="535"/>
      <c r="BG48" s="535"/>
      <c r="BH48" s="535"/>
      <c r="BI48" s="535"/>
      <c r="BJ48" s="535"/>
      <c r="BK48" s="535"/>
      <c r="BL48" s="535"/>
      <c r="BM48" s="535"/>
      <c r="BN48" s="535"/>
    </row>
    <row r="49" spans="1:66" ht="24" thickTop="1">
      <c r="A49" s="385"/>
      <c r="B49" s="363"/>
      <c r="C49" s="363"/>
      <c r="D49" s="313"/>
      <c r="E49" s="347"/>
      <c r="F49" s="290"/>
      <c r="G49" s="290"/>
      <c r="H49" s="290"/>
      <c r="I49" s="290"/>
      <c r="J49" s="290"/>
      <c r="K49" s="346"/>
      <c r="N49" s="535"/>
      <c r="O49" s="535"/>
      <c r="P49" s="535"/>
      <c r="Q49" s="535"/>
      <c r="R49" s="535"/>
      <c r="S49" s="535"/>
      <c r="T49" s="535"/>
      <c r="U49" s="535"/>
      <c r="V49" s="535"/>
      <c r="W49" s="535"/>
      <c r="X49" s="535"/>
      <c r="Y49" s="535"/>
      <c r="Z49" s="535"/>
      <c r="AA49" s="535"/>
      <c r="AB49" s="535"/>
      <c r="AC49" s="535"/>
      <c r="AD49" s="535"/>
      <c r="AE49" s="535"/>
      <c r="AF49" s="535"/>
      <c r="AG49" s="535"/>
      <c r="AH49" s="535"/>
      <c r="AI49" s="535"/>
      <c r="AJ49" s="535"/>
      <c r="AK49" s="535"/>
      <c r="AL49" s="535"/>
      <c r="AM49" s="535"/>
      <c r="AN49" s="535"/>
      <c r="AO49" s="535"/>
      <c r="AP49" s="535"/>
      <c r="AQ49" s="535"/>
      <c r="AR49" s="535"/>
      <c r="AS49" s="535"/>
      <c r="AT49" s="535"/>
      <c r="AU49" s="535"/>
      <c r="AV49" s="535"/>
      <c r="AW49" s="535"/>
      <c r="AX49" s="535"/>
      <c r="AY49" s="535"/>
      <c r="AZ49" s="535"/>
      <c r="BA49" s="535"/>
      <c r="BB49" s="535"/>
      <c r="BC49" s="535"/>
      <c r="BD49" s="535"/>
      <c r="BE49" s="535"/>
      <c r="BF49" s="535"/>
      <c r="BG49" s="535"/>
      <c r="BH49" s="535"/>
      <c r="BI49" s="535"/>
      <c r="BJ49" s="535"/>
      <c r="BK49" s="535"/>
      <c r="BL49" s="535"/>
      <c r="BM49" s="535"/>
      <c r="BN49" s="535"/>
    </row>
    <row r="50" spans="1:66">
      <c r="A50" s="385"/>
      <c r="B50" s="386"/>
      <c r="C50" s="236"/>
      <c r="D50" s="236"/>
      <c r="E50" s="236"/>
      <c r="F50" s="241"/>
      <c r="G50" s="203"/>
      <c r="H50" s="203"/>
      <c r="I50" s="346"/>
      <c r="J50" s="346"/>
      <c r="K50" s="346"/>
      <c r="N50" s="535"/>
      <c r="O50" s="535"/>
      <c r="P50" s="535"/>
      <c r="Q50" s="535"/>
      <c r="R50" s="535"/>
      <c r="S50" s="535"/>
      <c r="T50" s="535"/>
      <c r="U50" s="535"/>
      <c r="V50" s="535"/>
      <c r="W50" s="535"/>
      <c r="X50" s="535"/>
      <c r="Y50" s="535"/>
      <c r="Z50" s="535"/>
      <c r="AA50" s="535"/>
      <c r="AB50" s="535"/>
      <c r="AC50" s="535"/>
    </row>
    <row r="51" spans="1:66">
      <c r="A51" s="385"/>
      <c r="B51" s="387"/>
      <c r="C51" s="198"/>
      <c r="D51" s="239"/>
      <c r="E51" s="203"/>
      <c r="F51" s="240"/>
      <c r="G51" s="203"/>
      <c r="H51" s="240"/>
      <c r="I51" s="346"/>
      <c r="J51" s="346"/>
      <c r="K51" s="346"/>
      <c r="N51" s="535"/>
      <c r="O51" s="535"/>
      <c r="P51" s="535"/>
      <c r="Q51" s="535"/>
      <c r="R51" s="535"/>
      <c r="S51" s="535"/>
      <c r="T51" s="535"/>
      <c r="U51" s="535"/>
      <c r="V51" s="535"/>
      <c r="W51" s="535"/>
      <c r="X51" s="535"/>
      <c r="Y51" s="535"/>
      <c r="Z51" s="535"/>
      <c r="AA51" s="535"/>
      <c r="AB51" s="535"/>
      <c r="AC51" s="535"/>
    </row>
    <row r="52" spans="1:66">
      <c r="C52" s="198"/>
      <c r="D52" s="198"/>
      <c r="E52" s="203"/>
      <c r="F52" s="241"/>
      <c r="G52" s="203"/>
      <c r="H52" s="241"/>
      <c r="I52" s="388"/>
    </row>
    <row r="53" spans="1:66">
      <c r="C53" s="198"/>
      <c r="D53" s="198"/>
      <c r="E53" s="203"/>
      <c r="F53" s="241"/>
      <c r="G53" s="239"/>
      <c r="H53" s="241"/>
    </row>
    <row r="54" spans="1:66">
      <c r="C54" s="198"/>
      <c r="D54" s="239"/>
      <c r="E54" s="203"/>
      <c r="F54" s="241"/>
      <c r="H54" s="241"/>
    </row>
    <row r="55" spans="1:66">
      <c r="C55" s="198"/>
      <c r="D55" s="198"/>
      <c r="E55" s="203"/>
      <c r="F55" s="241"/>
    </row>
  </sheetData>
  <mergeCells count="16">
    <mergeCell ref="B48:C48"/>
    <mergeCell ref="D7:E7"/>
    <mergeCell ref="D8:E8"/>
    <mergeCell ref="A2:K2"/>
    <mergeCell ref="D6:E6"/>
    <mergeCell ref="K9:K10"/>
    <mergeCell ref="A9:A10"/>
    <mergeCell ref="D9:D10"/>
    <mergeCell ref="E9:E10"/>
    <mergeCell ref="F9:G9"/>
    <mergeCell ref="H9:I9"/>
    <mergeCell ref="B9:C10"/>
    <mergeCell ref="B19:C19"/>
    <mergeCell ref="B35:C35"/>
    <mergeCell ref="B40:C40"/>
    <mergeCell ref="B47:C47"/>
  </mergeCells>
  <printOptions horizontalCentered="1"/>
  <pageMargins left="0.73622047199999996" right="0.48622047200000001" top="0.48622047200000001" bottom="0.37992125999999998" header="0.31496062992126" footer="0.31496062992126"/>
  <pageSetup paperSize="9" scale="64" orientation="landscape" horizontalDpi="1200" verticalDpi="1200" r:id="rId1"/>
  <headerFooter>
    <oddHeader>&amp;R&amp;"AngsanaUPC,Regular"&amp;16หน้าที่ &amp;P of &amp;N</oddHeader>
  </headerFooter>
  <rowBreaks count="1" manualBreakCount="1">
    <brk id="35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32"/>
  <sheetViews>
    <sheetView view="pageBreakPreview" zoomScaleNormal="85" zoomScaleSheetLayoutView="100" workbookViewId="0">
      <selection activeCell="K13" sqref="K13:K20"/>
    </sheetView>
  </sheetViews>
  <sheetFormatPr defaultColWidth="9.42578125" defaultRowHeight="26.85" customHeight="1"/>
  <cols>
    <col min="1" max="1" width="20.85546875" style="198" customWidth="1"/>
    <col min="2" max="2" width="53.7109375" style="198" customWidth="1"/>
    <col min="3" max="3" width="8.5703125" style="417" bestFit="1" customWidth="1"/>
    <col min="4" max="4" width="8" style="312" customWidth="1"/>
    <col min="5" max="8" width="13.7109375" style="417" customWidth="1"/>
    <col min="9" max="9" width="17.28515625" style="417" customWidth="1"/>
    <col min="10" max="10" width="15.42578125" style="417" customWidth="1"/>
    <col min="11" max="11" width="42.7109375" style="198" customWidth="1"/>
    <col min="12" max="16384" width="9.42578125" style="198"/>
  </cols>
  <sheetData>
    <row r="1" spans="1:10" ht="23.25">
      <c r="A1" s="205"/>
      <c r="B1" s="238"/>
      <c r="C1" s="237"/>
      <c r="D1" s="314"/>
      <c r="E1" s="205"/>
      <c r="F1" s="237"/>
      <c r="G1" s="389"/>
      <c r="H1" s="237"/>
      <c r="I1" s="203"/>
      <c r="J1" s="389" t="s">
        <v>97</v>
      </c>
    </row>
    <row r="2" spans="1:10" ht="23.25">
      <c r="A2" s="518" t="s">
        <v>41</v>
      </c>
      <c r="B2" s="518"/>
      <c r="C2" s="518"/>
      <c r="D2" s="518"/>
      <c r="E2" s="518"/>
      <c r="F2" s="518"/>
      <c r="G2" s="518"/>
      <c r="H2" s="518"/>
      <c r="I2" s="518"/>
      <c r="J2" s="518"/>
    </row>
    <row r="3" spans="1:10" s="203" customFormat="1" ht="23.25">
      <c r="A3" s="203" t="s">
        <v>87</v>
      </c>
      <c r="B3" s="198" t="str">
        <f>ปร6!B3</f>
        <v>งานซ่อมแซมพื้นสนามกีฬา KC ยิม</v>
      </c>
      <c r="D3" s="366"/>
      <c r="E3" s="205"/>
      <c r="F3" s="237"/>
      <c r="G3" s="389"/>
      <c r="H3" s="237"/>
      <c r="J3" s="237"/>
    </row>
    <row r="4" spans="1:10" s="203" customFormat="1" ht="23.25">
      <c r="A4" s="203" t="s">
        <v>1</v>
      </c>
      <c r="B4" s="198" t="str">
        <f>ปร6!B4</f>
        <v>มหาวิทยาลัยนวมินทราธิราช</v>
      </c>
      <c r="D4" s="366"/>
      <c r="E4" s="205"/>
      <c r="F4" s="237"/>
      <c r="G4" s="389"/>
      <c r="H4" s="237"/>
      <c r="J4" s="237"/>
    </row>
    <row r="5" spans="1:10" s="203" customFormat="1" ht="23.25">
      <c r="A5" s="203" t="s">
        <v>3</v>
      </c>
      <c r="B5" s="198" t="str">
        <f>ปร6!B5</f>
        <v>คณะพยาบาลศาสตร์เกื้อการุณย์</v>
      </c>
      <c r="D5" s="366"/>
      <c r="E5" s="205"/>
      <c r="F5" s="237"/>
      <c r="G5" s="389"/>
      <c r="H5" s="237"/>
      <c r="J5" s="237"/>
    </row>
    <row r="6" spans="1:10" s="203" customFormat="1" ht="23.25">
      <c r="A6" s="203" t="s">
        <v>5</v>
      </c>
      <c r="B6" s="198"/>
      <c r="D6" s="390"/>
      <c r="E6" s="390"/>
      <c r="F6" s="237"/>
      <c r="G6" s="389"/>
      <c r="H6" s="237"/>
      <c r="J6" s="237"/>
    </row>
    <row r="7" spans="1:10" s="203" customFormat="1" ht="23.25">
      <c r="A7" s="203" t="s">
        <v>7</v>
      </c>
      <c r="B7" s="198" t="str">
        <f>ปร6!B7</f>
        <v>ที่แนบ  มีจำนวน  1 ชุด</v>
      </c>
      <c r="D7" s="519"/>
      <c r="E7" s="519"/>
      <c r="F7" s="519"/>
      <c r="G7" s="391"/>
      <c r="H7" s="392"/>
      <c r="J7" s="392"/>
    </row>
    <row r="8" spans="1:10" s="203" customFormat="1" ht="24" thickBot="1">
      <c r="A8" s="282" t="s">
        <v>9</v>
      </c>
      <c r="B8" s="393" t="str">
        <f>ปร6!B8</f>
        <v>เมื่อวันที่             เดือน กุมภาพันธ์ พ.ศ.2565</v>
      </c>
      <c r="C8" s="282"/>
      <c r="D8" s="394"/>
      <c r="E8" s="394"/>
      <c r="F8" s="395"/>
      <c r="G8" s="396"/>
      <c r="H8" s="395"/>
      <c r="I8" s="282"/>
      <c r="J8" s="397" t="s">
        <v>10</v>
      </c>
    </row>
    <row r="9" spans="1:10" ht="24" thickTop="1">
      <c r="A9" s="520" t="s">
        <v>11</v>
      </c>
      <c r="B9" s="521" t="s">
        <v>12</v>
      </c>
      <c r="C9" s="523" t="s">
        <v>35</v>
      </c>
      <c r="D9" s="520" t="s">
        <v>36</v>
      </c>
      <c r="E9" s="524" t="s">
        <v>43</v>
      </c>
      <c r="F9" s="524"/>
      <c r="G9" s="524" t="s">
        <v>44</v>
      </c>
      <c r="H9" s="524"/>
      <c r="I9" s="487" t="s">
        <v>139</v>
      </c>
      <c r="J9" s="525" t="s">
        <v>14</v>
      </c>
    </row>
    <row r="10" spans="1:10" ht="23.25">
      <c r="A10" s="484"/>
      <c r="B10" s="522"/>
      <c r="C10" s="487"/>
      <c r="D10" s="484"/>
      <c r="E10" s="398" t="s">
        <v>45</v>
      </c>
      <c r="F10" s="398" t="s">
        <v>46</v>
      </c>
      <c r="G10" s="398" t="s">
        <v>47</v>
      </c>
      <c r="H10" s="398" t="s">
        <v>48</v>
      </c>
      <c r="I10" s="489"/>
      <c r="J10" s="491"/>
    </row>
    <row r="11" spans="1:10" s="405" customFormat="1" ht="23.25">
      <c r="A11" s="399"/>
      <c r="B11" s="400" t="s">
        <v>77</v>
      </c>
      <c r="C11" s="401"/>
      <c r="D11" s="402"/>
      <c r="E11" s="402"/>
      <c r="F11" s="264"/>
      <c r="G11" s="403"/>
      <c r="H11" s="403"/>
      <c r="I11" s="403"/>
      <c r="J11" s="404"/>
    </row>
    <row r="12" spans="1:10" s="405" customFormat="1" ht="23.25">
      <c r="A12" s="406">
        <v>1</v>
      </c>
      <c r="B12" s="400" t="s">
        <v>140</v>
      </c>
      <c r="C12" s="401"/>
      <c r="D12" s="402"/>
      <c r="E12" s="402"/>
      <c r="F12" s="264"/>
      <c r="G12" s="403"/>
      <c r="H12" s="403"/>
      <c r="I12" s="403"/>
      <c r="J12" s="404"/>
    </row>
    <row r="13" spans="1:10" s="405" customFormat="1" ht="23.25">
      <c r="A13" s="407">
        <v>1.1000000000000001</v>
      </c>
      <c r="B13" s="408" t="s">
        <v>157</v>
      </c>
      <c r="C13" s="409">
        <v>20</v>
      </c>
      <c r="D13" s="410" t="s">
        <v>51</v>
      </c>
      <c r="E13" s="411"/>
      <c r="F13" s="411"/>
      <c r="G13" s="411"/>
      <c r="H13" s="411"/>
      <c r="I13" s="411"/>
      <c r="J13" s="411"/>
    </row>
    <row r="14" spans="1:10" s="405" customFormat="1" ht="23.25">
      <c r="A14" s="412" t="s">
        <v>116</v>
      </c>
      <c r="B14" s="413" t="s">
        <v>143</v>
      </c>
      <c r="C14" s="409"/>
      <c r="D14" s="410"/>
      <c r="E14" s="411"/>
      <c r="F14" s="411"/>
      <c r="G14" s="411"/>
      <c r="H14" s="411"/>
      <c r="I14" s="411"/>
      <c r="J14" s="411"/>
    </row>
    <row r="15" spans="1:10" s="405" customFormat="1" ht="23.25">
      <c r="A15" s="412" t="s">
        <v>116</v>
      </c>
      <c r="B15" s="413" t="s">
        <v>142</v>
      </c>
      <c r="C15" s="409"/>
      <c r="D15" s="410"/>
      <c r="E15" s="411"/>
      <c r="F15" s="411"/>
      <c r="G15" s="411"/>
      <c r="H15" s="411"/>
      <c r="I15" s="411"/>
      <c r="J15" s="411"/>
    </row>
    <row r="16" spans="1:10" s="405" customFormat="1" ht="23.25">
      <c r="A16" s="407">
        <v>1.2</v>
      </c>
      <c r="B16" s="408" t="s">
        <v>60</v>
      </c>
      <c r="C16" s="409">
        <v>100</v>
      </c>
      <c r="D16" s="410" t="s">
        <v>50</v>
      </c>
      <c r="E16" s="411"/>
      <c r="F16" s="411"/>
      <c r="G16" s="411"/>
      <c r="H16" s="411"/>
      <c r="I16" s="411"/>
      <c r="J16" s="411"/>
    </row>
    <row r="17" spans="1:11" s="405" customFormat="1" ht="23.25">
      <c r="A17" s="412" t="s">
        <v>116</v>
      </c>
      <c r="B17" s="413" t="s">
        <v>141</v>
      </c>
      <c r="C17" s="409"/>
      <c r="D17" s="410"/>
      <c r="E17" s="411"/>
      <c r="F17" s="411"/>
      <c r="G17" s="411"/>
      <c r="H17" s="411"/>
      <c r="I17" s="411"/>
      <c r="J17" s="411"/>
    </row>
    <row r="18" spans="1:11" s="405" customFormat="1" ht="23.25">
      <c r="A18" s="412" t="s">
        <v>116</v>
      </c>
      <c r="B18" s="413" t="s">
        <v>142</v>
      </c>
      <c r="C18" s="409"/>
      <c r="D18" s="410"/>
      <c r="E18" s="411"/>
      <c r="F18" s="411"/>
      <c r="G18" s="411"/>
      <c r="H18" s="411"/>
      <c r="I18" s="411"/>
      <c r="J18" s="411"/>
    </row>
    <row r="19" spans="1:11" s="405" customFormat="1" ht="23.25">
      <c r="A19" s="407">
        <v>2</v>
      </c>
      <c r="B19" s="408" t="s">
        <v>61</v>
      </c>
      <c r="C19" s="409"/>
      <c r="D19" s="410"/>
      <c r="E19" s="409"/>
      <c r="F19" s="411"/>
      <c r="G19" s="411"/>
      <c r="H19" s="411"/>
      <c r="I19" s="411"/>
      <c r="J19" s="411"/>
    </row>
    <row r="20" spans="1:11" s="405" customFormat="1" ht="23.25">
      <c r="A20" s="412"/>
      <c r="B20" s="413" t="s">
        <v>144</v>
      </c>
      <c r="C20" s="409">
        <f>2*60</f>
        <v>120</v>
      </c>
      <c r="D20" s="410" t="s">
        <v>147</v>
      </c>
      <c r="E20" s="411"/>
      <c r="F20" s="411"/>
      <c r="G20" s="411"/>
      <c r="H20" s="411"/>
      <c r="I20" s="411"/>
      <c r="J20" s="411"/>
    </row>
    <row r="21" spans="1:11" s="405" customFormat="1" ht="23.25">
      <c r="A21" s="412"/>
      <c r="B21" s="413" t="s">
        <v>145</v>
      </c>
      <c r="C21" s="409"/>
      <c r="D21" s="410"/>
      <c r="E21" s="411"/>
      <c r="F21" s="411"/>
      <c r="G21" s="411"/>
      <c r="H21" s="411"/>
      <c r="I21" s="411"/>
      <c r="J21" s="411"/>
    </row>
    <row r="22" spans="1:11" s="405" customFormat="1" ht="23.25">
      <c r="A22" s="412"/>
      <c r="B22" s="413" t="s">
        <v>146</v>
      </c>
      <c r="C22" s="409"/>
      <c r="D22" s="410"/>
      <c r="E22" s="411"/>
      <c r="F22" s="411"/>
      <c r="G22" s="411"/>
      <c r="H22" s="411"/>
      <c r="I22" s="411"/>
      <c r="J22" s="411"/>
    </row>
    <row r="23" spans="1:11" s="405" customFormat="1" ht="23.25">
      <c r="A23" s="412"/>
      <c r="B23" s="413"/>
      <c r="C23" s="409"/>
      <c r="D23" s="410"/>
      <c r="E23" s="411"/>
      <c r="F23" s="411"/>
      <c r="G23" s="411"/>
      <c r="H23" s="411"/>
      <c r="I23" s="411"/>
      <c r="J23" s="411"/>
    </row>
    <row r="24" spans="1:11" s="203" customFormat="1" ht="24" thickBot="1">
      <c r="A24" s="333"/>
      <c r="B24" s="414" t="s">
        <v>148</v>
      </c>
      <c r="C24" s="415"/>
      <c r="D24" s="415"/>
      <c r="E24" s="333"/>
      <c r="F24" s="333"/>
      <c r="G24" s="416"/>
      <c r="H24" s="416"/>
      <c r="I24" s="416"/>
      <c r="J24" s="416"/>
      <c r="K24" s="392"/>
    </row>
    <row r="25" spans="1:11" ht="24" thickTop="1">
      <c r="K25" s="418"/>
    </row>
    <row r="26" spans="1:11" s="203" customFormat="1" ht="23.25">
      <c r="B26" s="390"/>
      <c r="C26" s="237"/>
      <c r="D26" s="314"/>
      <c r="E26" s="237"/>
      <c r="F26" s="237"/>
      <c r="G26" s="237"/>
      <c r="H26" s="237"/>
      <c r="I26" s="237"/>
      <c r="J26" s="237"/>
      <c r="K26" s="218">
        <f>K24-K25</f>
        <v>0</v>
      </c>
    </row>
    <row r="27" spans="1:11" s="203" customFormat="1" ht="23.25">
      <c r="B27" s="198"/>
      <c r="C27" s="239"/>
      <c r="E27" s="240"/>
      <c r="G27" s="417"/>
      <c r="H27" s="417"/>
      <c r="I27" s="417"/>
      <c r="J27" s="237"/>
    </row>
    <row r="28" spans="1:11" s="203" customFormat="1" ht="23.25">
      <c r="B28" s="198"/>
      <c r="C28" s="198"/>
      <c r="E28" s="241"/>
      <c r="G28" s="417"/>
      <c r="H28" s="417"/>
      <c r="I28" s="417"/>
      <c r="J28" s="237"/>
    </row>
    <row r="29" spans="1:11" s="203" customFormat="1" ht="23.25">
      <c r="B29" s="198"/>
      <c r="C29" s="198"/>
      <c r="E29" s="241"/>
      <c r="F29" s="239"/>
      <c r="G29" s="417"/>
      <c r="H29" s="417"/>
      <c r="I29" s="417"/>
      <c r="J29" s="237"/>
    </row>
    <row r="30" spans="1:11" s="203" customFormat="1" ht="23.25">
      <c r="B30" s="198"/>
      <c r="C30" s="239"/>
      <c r="E30" s="241"/>
      <c r="F30" s="198"/>
      <c r="G30" s="417"/>
      <c r="H30" s="417"/>
      <c r="I30" s="417"/>
      <c r="J30" s="237"/>
    </row>
    <row r="31" spans="1:11" s="203" customFormat="1" ht="23.25">
      <c r="B31" s="198"/>
      <c r="C31" s="198"/>
      <c r="E31" s="241"/>
      <c r="F31" s="198"/>
      <c r="G31" s="417"/>
      <c r="H31" s="417"/>
      <c r="I31" s="417"/>
      <c r="J31" s="237"/>
    </row>
    <row r="32" spans="1:11" s="203" customFormat="1" ht="23.25">
      <c r="B32" s="198"/>
      <c r="C32" s="237"/>
      <c r="D32" s="205"/>
      <c r="E32" s="237"/>
      <c r="F32" s="237"/>
      <c r="G32" s="237"/>
      <c r="H32" s="237"/>
      <c r="I32" s="237"/>
      <c r="J32" s="237"/>
    </row>
  </sheetData>
  <mergeCells count="10">
    <mergeCell ref="A2:J2"/>
    <mergeCell ref="D7:F7"/>
    <mergeCell ref="A9:A10"/>
    <mergeCell ref="B9:B10"/>
    <mergeCell ref="C9:C10"/>
    <mergeCell ref="D9:D10"/>
    <mergeCell ref="E9:F9"/>
    <mergeCell ref="G9:H9"/>
    <mergeCell ref="I9:I10"/>
    <mergeCell ref="J9:J10"/>
  </mergeCells>
  <pageMargins left="0.7" right="0.2" top="0.5" bottom="0.25" header="0.3" footer="0.3"/>
  <pageSetup paperSize="9" scale="76" orientation="landscape" r:id="rId1"/>
  <colBreaks count="1" manualBreakCount="1">
    <brk id="10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P2644"/>
  <sheetViews>
    <sheetView view="pageBreakPreview" zoomScale="57" zoomScaleNormal="70" zoomScaleSheetLayoutView="55" zoomScalePageLayoutView="70" workbookViewId="0">
      <selection activeCell="F19" sqref="F19"/>
    </sheetView>
  </sheetViews>
  <sheetFormatPr defaultColWidth="9.42578125" defaultRowHeight="26.65" customHeight="1"/>
  <cols>
    <col min="1" max="1" width="21.42578125" style="22" customWidth="1"/>
    <col min="2" max="2" width="64.7109375" style="22" customWidth="1"/>
    <col min="3" max="3" width="17" style="27" customWidth="1"/>
    <col min="4" max="4" width="12.28515625" style="28" customWidth="1"/>
    <col min="5" max="6" width="17.42578125" style="27" customWidth="1"/>
    <col min="7" max="7" width="27.28515625" style="27" customWidth="1"/>
    <col min="8" max="8" width="27" style="27" customWidth="1"/>
    <col min="9" max="9" width="20.7109375" style="22" customWidth="1"/>
    <col min="10" max="10" width="25.7109375" style="22" customWidth="1"/>
    <col min="11" max="11" width="13.28515625" style="22" customWidth="1"/>
    <col min="12" max="16384" width="9.42578125" style="22"/>
  </cols>
  <sheetData>
    <row r="1" spans="1:10" s="8" customFormat="1" ht="26.65" customHeight="1">
      <c r="A1" s="2"/>
      <c r="B1" s="3"/>
      <c r="C1" s="4"/>
      <c r="D1" s="5"/>
      <c r="E1" s="6"/>
      <c r="F1" s="4"/>
      <c r="G1" s="7"/>
      <c r="H1" s="6" t="s">
        <v>42</v>
      </c>
    </row>
    <row r="2" spans="1:10" s="8" customFormat="1" ht="26.65" customHeight="1">
      <c r="A2" s="526" t="s">
        <v>41</v>
      </c>
      <c r="B2" s="526"/>
      <c r="C2" s="526"/>
      <c r="D2" s="526"/>
      <c r="E2" s="526"/>
      <c r="F2" s="526"/>
      <c r="G2" s="526"/>
      <c r="H2" s="526"/>
    </row>
    <row r="3" spans="1:10" s="11" customFormat="1" ht="26.65" customHeight="1">
      <c r="A3" s="7" t="s">
        <v>0</v>
      </c>
      <c r="B3" s="7" t="s">
        <v>67</v>
      </c>
      <c r="C3" s="9"/>
      <c r="D3" s="10"/>
      <c r="E3" s="6"/>
      <c r="F3" s="4"/>
      <c r="G3" s="7"/>
      <c r="H3" s="4"/>
    </row>
    <row r="4" spans="1:10" s="11" customFormat="1" ht="26.65" customHeight="1">
      <c r="A4" s="7" t="s">
        <v>1</v>
      </c>
      <c r="B4" s="7" t="s">
        <v>2</v>
      </c>
      <c r="C4" s="4"/>
      <c r="D4" s="10"/>
      <c r="E4" s="6"/>
      <c r="F4" s="4"/>
      <c r="G4" s="7"/>
      <c r="H4" s="4"/>
    </row>
    <row r="5" spans="1:10" s="11" customFormat="1" ht="26.65" customHeight="1">
      <c r="A5" s="7" t="s">
        <v>3</v>
      </c>
      <c r="B5" s="7" t="s">
        <v>4</v>
      </c>
      <c r="C5" s="12"/>
      <c r="D5" s="10"/>
      <c r="E5" s="6"/>
      <c r="F5" s="4"/>
      <c r="G5" s="7"/>
      <c r="H5" s="4"/>
    </row>
    <row r="6" spans="1:10" s="11" customFormat="1" ht="26.65" customHeight="1">
      <c r="A6" s="13" t="s">
        <v>5</v>
      </c>
      <c r="B6" s="7" t="s">
        <v>6</v>
      </c>
      <c r="C6" s="12"/>
      <c r="D6" s="13"/>
      <c r="E6" s="6"/>
      <c r="F6" s="4"/>
      <c r="G6" s="7"/>
      <c r="H6" s="4"/>
    </row>
    <row r="7" spans="1:10" s="11" customFormat="1" ht="26.65" customHeight="1">
      <c r="A7" s="13" t="s">
        <v>7</v>
      </c>
      <c r="B7" s="7" t="s">
        <v>8</v>
      </c>
      <c r="C7" s="14"/>
      <c r="D7" s="7"/>
      <c r="E7" s="15"/>
      <c r="F7" s="9"/>
      <c r="G7" s="7"/>
      <c r="H7" s="9"/>
    </row>
    <row r="8" spans="1:10" s="11" customFormat="1" ht="26.65" customHeight="1">
      <c r="A8" s="13" t="s">
        <v>9</v>
      </c>
      <c r="B8" s="7" t="s">
        <v>72</v>
      </c>
      <c r="C8" s="14"/>
      <c r="D8" s="13"/>
      <c r="E8" s="15"/>
      <c r="F8" s="9"/>
      <c r="G8" s="7"/>
      <c r="H8" s="2" t="s">
        <v>10</v>
      </c>
    </row>
    <row r="9" spans="1:10" s="11" customFormat="1" ht="26.65" customHeight="1" thickBot="1">
      <c r="A9" s="16"/>
      <c r="B9" s="17"/>
      <c r="C9" s="18"/>
      <c r="D9" s="19"/>
      <c r="E9" s="20"/>
      <c r="F9" s="18"/>
      <c r="G9" s="18"/>
      <c r="H9" s="21"/>
    </row>
    <row r="10" spans="1:10" ht="26.65" customHeight="1" thickTop="1">
      <c r="A10" s="474" t="s">
        <v>11</v>
      </c>
      <c r="B10" s="469" t="s">
        <v>12</v>
      </c>
      <c r="C10" s="478" t="s">
        <v>35</v>
      </c>
      <c r="D10" s="474" t="s">
        <v>36</v>
      </c>
      <c r="E10" s="529" t="s">
        <v>44</v>
      </c>
      <c r="F10" s="529"/>
      <c r="G10" s="478" t="s">
        <v>37</v>
      </c>
      <c r="H10" s="527" t="s">
        <v>14</v>
      </c>
    </row>
    <row r="11" spans="1:10" ht="26.65" customHeight="1" thickBot="1">
      <c r="A11" s="475"/>
      <c r="B11" s="467"/>
      <c r="C11" s="479"/>
      <c r="D11" s="475"/>
      <c r="E11" s="128" t="s">
        <v>47</v>
      </c>
      <c r="F11" s="128" t="s">
        <v>48</v>
      </c>
      <c r="G11" s="479"/>
      <c r="H11" s="528"/>
    </row>
    <row r="12" spans="1:10" s="23" customFormat="1" ht="26.65" customHeight="1" thickTop="1">
      <c r="A12" s="72"/>
      <c r="B12" s="123" t="s">
        <v>57</v>
      </c>
      <c r="C12" s="124"/>
      <c r="D12" s="118"/>
      <c r="E12" s="125"/>
      <c r="F12" s="125"/>
      <c r="G12" s="125"/>
      <c r="H12" s="126"/>
    </row>
    <row r="13" spans="1:10" s="25" customFormat="1" ht="26.65" customHeight="1">
      <c r="A13" s="91"/>
      <c r="B13" s="91"/>
      <c r="C13" s="91"/>
      <c r="D13" s="91"/>
      <c r="E13" s="91"/>
      <c r="F13" s="91"/>
      <c r="G13" s="91"/>
      <c r="H13" s="91"/>
    </row>
    <row r="14" spans="1:10" s="25" customFormat="1" ht="26.65" customHeight="1">
      <c r="A14" s="32">
        <v>1</v>
      </c>
      <c r="B14" s="33" t="str">
        <f>'ปร4.ค่าใช้จ่ายพิเศษ'!B31</f>
        <v>รวมราคาส่วนที่ 3 ค่าใช้จ่ายพิเศษตามข้อกำหนด ฯ</v>
      </c>
      <c r="C14" s="34">
        <v>1</v>
      </c>
      <c r="D14" s="35">
        <v>1</v>
      </c>
      <c r="E14" s="36">
        <f>'ปร4.ค่าใช้จ่ายพิเศษ'!G31</f>
        <v>9702384.7300000004</v>
      </c>
      <c r="F14" s="36">
        <f>'ปร4.ค่าใช้จ่ายพิเศษ'!H31</f>
        <v>303729</v>
      </c>
      <c r="G14" s="36">
        <f>'ปร4.ค่าใช้จ่ายพิเศษ'!I31</f>
        <v>10006113.73</v>
      </c>
      <c r="H14" s="24">
        <f>'ปร4.ค่าใช้จ่ายพิเศษ'!J31</f>
        <v>0</v>
      </c>
      <c r="I14" s="92" t="e">
        <f>IF(#REF!&gt;=0,"OK","ตรวจสอบการเบิก")</f>
        <v>#REF!</v>
      </c>
      <c r="J14" s="133"/>
    </row>
    <row r="15" spans="1:10" s="25" customFormat="1" ht="26.65" customHeight="1">
      <c r="A15" s="37"/>
      <c r="B15" s="33"/>
      <c r="C15" s="34"/>
      <c r="D15" s="35"/>
      <c r="E15" s="36"/>
      <c r="F15" s="36"/>
      <c r="G15" s="36"/>
      <c r="H15" s="24"/>
    </row>
    <row r="16" spans="1:10" s="25" customFormat="1" ht="26.65" customHeight="1">
      <c r="A16" s="37"/>
      <c r="B16" s="33"/>
      <c r="C16" s="34"/>
      <c r="D16" s="35"/>
      <c r="E16" s="36"/>
      <c r="F16" s="36"/>
      <c r="G16" s="36"/>
      <c r="H16" s="24"/>
    </row>
    <row r="17" spans="1:11" s="25" customFormat="1" ht="26.65" customHeight="1">
      <c r="A17" s="37"/>
      <c r="B17" s="33"/>
      <c r="C17" s="34"/>
      <c r="D17" s="35"/>
      <c r="E17" s="36"/>
      <c r="F17" s="36"/>
      <c r="G17" s="36"/>
      <c r="H17" s="24"/>
    </row>
    <row r="18" spans="1:11" s="25" customFormat="1" ht="26.65" customHeight="1">
      <c r="A18" s="37"/>
      <c r="B18" s="33"/>
      <c r="C18" s="34"/>
      <c r="D18" s="35"/>
      <c r="E18" s="36"/>
      <c r="F18" s="36"/>
      <c r="G18" s="36"/>
      <c r="H18" s="24"/>
    </row>
    <row r="19" spans="1:11" s="25" customFormat="1" ht="26.65" customHeight="1">
      <c r="A19" s="73"/>
      <c r="B19" s="74"/>
      <c r="C19" s="75"/>
      <c r="D19" s="76"/>
      <c r="E19" s="77"/>
      <c r="F19" s="77"/>
      <c r="G19" s="77"/>
      <c r="H19" s="77"/>
    </row>
    <row r="20" spans="1:11" s="26" customFormat="1" ht="26.65" customHeight="1" thickBot="1">
      <c r="A20" s="78"/>
      <c r="B20" s="79" t="s">
        <v>40</v>
      </c>
      <c r="C20" s="80"/>
      <c r="D20" s="80"/>
      <c r="E20" s="81"/>
      <c r="F20" s="81"/>
      <c r="G20" s="81">
        <f>G14</f>
        <v>10006113.73</v>
      </c>
      <c r="H20" s="81"/>
      <c r="I20" s="92" t="e">
        <f>IF(#REF!&gt;=0,"OK","ตรวจสอบการเบิก")</f>
        <v>#REF!</v>
      </c>
      <c r="J20" s="134" t="e">
        <f>#REF!*G20</f>
        <v>#REF!</v>
      </c>
      <c r="K20" s="138" t="e">
        <f>#REF!-J20</f>
        <v>#REF!</v>
      </c>
    </row>
    <row r="21" spans="1:11" ht="26.65" customHeight="1" thickTop="1"/>
    <row r="22" spans="1:11" s="7" customFormat="1" ht="26.65" customHeight="1">
      <c r="B22" s="29"/>
      <c r="C22" s="4"/>
      <c r="D22" s="5"/>
      <c r="E22" s="4"/>
      <c r="F22" s="4"/>
      <c r="G22" s="4"/>
      <c r="H22" s="4"/>
    </row>
    <row r="23" spans="1:11" s="7" customFormat="1" ht="26.65" customHeight="1">
      <c r="B23" s="22"/>
      <c r="C23" s="4"/>
      <c r="D23" s="2"/>
      <c r="E23" s="4"/>
      <c r="F23" s="4"/>
      <c r="G23" s="4"/>
      <c r="H23" s="4"/>
    </row>
    <row r="24" spans="1:11" s="7" customFormat="1" ht="26.65" customHeight="1">
      <c r="B24" s="22"/>
      <c r="C24" s="4"/>
      <c r="D24" s="2"/>
      <c r="E24" s="4"/>
      <c r="F24" s="4"/>
      <c r="G24" s="4"/>
      <c r="H24" s="4"/>
    </row>
    <row r="25" spans="1:11" s="7" customFormat="1" ht="26.65" customHeight="1">
      <c r="B25" s="22"/>
      <c r="C25" s="4"/>
      <c r="D25" s="2"/>
      <c r="E25" s="4"/>
      <c r="F25" s="4"/>
      <c r="G25" s="4"/>
      <c r="H25" s="4"/>
    </row>
    <row r="26" spans="1:11" s="7" customFormat="1" ht="26.65" customHeight="1">
      <c r="B26" s="22"/>
      <c r="C26" s="4"/>
      <c r="D26" s="2"/>
      <c r="E26" s="4"/>
      <c r="F26" s="4"/>
      <c r="G26" s="4"/>
      <c r="H26" s="4"/>
    </row>
    <row r="27" spans="1:11" s="7" customFormat="1" ht="26.65" customHeight="1">
      <c r="B27" s="22"/>
      <c r="C27" s="4"/>
      <c r="D27" s="2"/>
      <c r="E27" s="4"/>
      <c r="F27" s="4"/>
      <c r="G27" s="4"/>
      <c r="H27" s="4"/>
    </row>
    <row r="2489" spans="15:16" ht="26.65" customHeight="1">
      <c r="O2489" s="38">
        <f>SUM(O2402:O2488)</f>
        <v>0</v>
      </c>
      <c r="P2489" s="38"/>
    </row>
    <row r="2574" spans="15:16" ht="26.65" customHeight="1">
      <c r="O2574" s="39">
        <f>SUM(O2493:O2572)</f>
        <v>0</v>
      </c>
      <c r="P2574" s="39"/>
    </row>
    <row r="2583" spans="15:16" ht="26.65" customHeight="1">
      <c r="O2583" s="39">
        <f>SUM(O2576:O2581)</f>
        <v>0</v>
      </c>
      <c r="P2583" s="39"/>
    </row>
    <row r="2599" spans="15:16" ht="26.65" customHeight="1">
      <c r="O2599" s="39">
        <f>SUM(O2586:O2597)</f>
        <v>0</v>
      </c>
      <c r="P2599" s="39"/>
    </row>
    <row r="2630" spans="15:16" ht="26.65" customHeight="1">
      <c r="O2630" s="39">
        <f>SUM(O2602:O2628)</f>
        <v>0</v>
      </c>
      <c r="P2630" s="39" t="e">
        <f>#REF!-O2630</f>
        <v>#REF!</v>
      </c>
    </row>
    <row r="2644" spans="15:16" ht="26.65" customHeight="1">
      <c r="O2644" s="39">
        <f>SUM(O2632:O2642)</f>
        <v>0</v>
      </c>
      <c r="P2644" s="39" t="e">
        <f>#REF!-O2644</f>
        <v>#REF!</v>
      </c>
    </row>
  </sheetData>
  <mergeCells count="8">
    <mergeCell ref="A2:H2"/>
    <mergeCell ref="G10:G11"/>
    <mergeCell ref="H10:H11"/>
    <mergeCell ref="E10:F10"/>
    <mergeCell ref="A10:A11"/>
    <mergeCell ref="B10:B11"/>
    <mergeCell ref="C10:C11"/>
    <mergeCell ref="D10:D11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52" orientation="landscape" horizontalDpi="1200" verticalDpi="1200" r:id="rId1"/>
  <headerFooter>
    <oddFooter>&amp;Lปร.4 สรุป &amp;Cส่วนงานที่ 3 งานค่าใช้จ่ายพิเศษตามข้อกำหนดและค่าใช้จ่ายอื่นที่จำเป็น 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10</vt:i4>
      </vt:variant>
      <vt:variant>
        <vt:lpstr>ช่วงที่มีชื่อ</vt:lpstr>
      </vt:variant>
      <vt:variant>
        <vt:i4>16</vt:i4>
      </vt:variant>
    </vt:vector>
  </HeadingPairs>
  <TitlesOfParts>
    <vt:vector size="26" baseType="lpstr">
      <vt:lpstr>ปร6</vt:lpstr>
      <vt:lpstr>ปร5(ก)</vt:lpstr>
      <vt:lpstr>ปร5(ข)</vt:lpstr>
      <vt:lpstr>ปร4(พ)</vt:lpstr>
      <vt:lpstr>ปร.4(พ)</vt:lpstr>
      <vt:lpstr>แบบสรุปส่วนงานที่1</vt:lpstr>
      <vt:lpstr>ปร.4 </vt:lpstr>
      <vt:lpstr>ค่าใช้จ่ายพิเศษตามข้อกำหนด</vt:lpstr>
      <vt:lpstr>ปร4.สรุปส่วนงานที่3 </vt:lpstr>
      <vt:lpstr>ปร4.ค่าใช้จ่ายพิเศษ</vt:lpstr>
      <vt:lpstr>ค่าใช้จ่ายพิเศษตามข้อกำหนด!Print_Area</vt:lpstr>
      <vt:lpstr>แบบสรุปส่วนงานที่1!Print_Area</vt:lpstr>
      <vt:lpstr>'ปร.4 '!Print_Area</vt:lpstr>
      <vt:lpstr>'ปร.4(พ)'!Print_Area</vt:lpstr>
      <vt:lpstr>'ปร4(พ)'!Print_Area</vt:lpstr>
      <vt:lpstr>ปร4.ค่าใช้จ่ายพิเศษ!Print_Area</vt:lpstr>
      <vt:lpstr>'ปร4.สรุปส่วนงานที่3 '!Print_Area</vt:lpstr>
      <vt:lpstr>'ปร5(ก)'!Print_Area</vt:lpstr>
      <vt:lpstr>'ปร5(ข)'!Print_Area</vt:lpstr>
      <vt:lpstr>ปร6!Print_Area</vt:lpstr>
      <vt:lpstr>แบบสรุปส่วนงานที่1!Print_Titles</vt:lpstr>
      <vt:lpstr>'ปร.4 '!Print_Titles</vt:lpstr>
      <vt:lpstr>'ปร4(พ)'!Print_Titles</vt:lpstr>
      <vt:lpstr>ปร4.ค่าใช้จ่ายพิเศษ!Print_Titles</vt:lpstr>
      <vt:lpstr>'ปร4.สรุปส่วนงานที่3 '!Print_Titles</vt:lpstr>
      <vt:lpstr>'ปร5(ก)'!Print_Titles</vt:lpstr>
    </vt:vector>
  </TitlesOfParts>
  <Company>bma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iLLuSioN</dc:creator>
  <cp:lastModifiedBy>Admin</cp:lastModifiedBy>
  <cp:revision/>
  <cp:lastPrinted>2023-03-28T08:26:29Z</cp:lastPrinted>
  <dcterms:created xsi:type="dcterms:W3CDTF">2006-08-01T01:48:44Z</dcterms:created>
  <dcterms:modified xsi:type="dcterms:W3CDTF">2023-05-02T03:50:37Z</dcterms:modified>
</cp:coreProperties>
</file>